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a27720\Desktop\"/>
    </mc:Choice>
  </mc:AlternateContent>
  <bookViews>
    <workbookView xWindow="0" yWindow="0" windowWidth="28800" windowHeight="12435"/>
  </bookViews>
  <sheets>
    <sheet name="Hárok1" sheetId="1" r:id="rId1"/>
    <sheet name="ZŠ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 l="1"/>
  <c r="E16" i="3" l="1"/>
  <c r="D16" i="3"/>
  <c r="C16" i="3"/>
  <c r="E8" i="3"/>
  <c r="D8" i="3"/>
  <c r="C8" i="3"/>
  <c r="G119" i="1" l="1"/>
  <c r="F119" i="1"/>
  <c r="G123" i="1"/>
  <c r="I123" i="1"/>
  <c r="I119" i="1" s="1"/>
  <c r="J123" i="1"/>
  <c r="J119" i="1" s="1"/>
  <c r="F123" i="1"/>
  <c r="G280" i="1" l="1"/>
  <c r="G130" i="1" l="1"/>
  <c r="G142" i="1"/>
  <c r="G271" i="1"/>
  <c r="G272" i="1" l="1"/>
  <c r="G269" i="1" s="1"/>
  <c r="B67" i="1"/>
  <c r="C67" i="1"/>
  <c r="D67" i="1"/>
  <c r="E67" i="1"/>
  <c r="G344" i="1"/>
  <c r="G303" i="1"/>
  <c r="G8" i="1" s="1"/>
  <c r="G300" i="1"/>
  <c r="G297" i="1" s="1"/>
  <c r="G288" i="1"/>
  <c r="G262" i="1"/>
  <c r="G258" i="1" s="1"/>
  <c r="G244" i="1"/>
  <c r="G241" i="1" s="1"/>
  <c r="G231" i="1"/>
  <c r="G227" i="1"/>
  <c r="G223" i="1"/>
  <c r="G220" i="1" s="1"/>
  <c r="G203" i="1"/>
  <c r="G199" i="1"/>
  <c r="G195" i="1"/>
  <c r="G190" i="1"/>
  <c r="G187" i="1"/>
  <c r="G175" i="1"/>
  <c r="G173" i="1" s="1"/>
  <c r="G168" i="1"/>
  <c r="G162" i="1" s="1"/>
  <c r="G154" i="1"/>
  <c r="G152" i="1" s="1"/>
  <c r="G118" i="1"/>
  <c r="G105" i="1"/>
  <c r="G11" i="1" s="1"/>
  <c r="G93" i="1"/>
  <c r="G7" i="1" s="1"/>
  <c r="G67" i="1"/>
  <c r="G62" i="1"/>
  <c r="G49" i="1"/>
  <c r="G45" i="1"/>
  <c r="G38" i="1"/>
  <c r="G34" i="1"/>
  <c r="G32" i="1"/>
  <c r="G12" i="1"/>
  <c r="F344" i="1"/>
  <c r="F12" i="1" s="1"/>
  <c r="F303" i="1"/>
  <c r="F300" i="1"/>
  <c r="F297" i="1"/>
  <c r="F292" i="1"/>
  <c r="F288" i="1" s="1"/>
  <c r="F280" i="1"/>
  <c r="F269" i="1"/>
  <c r="F262" i="1"/>
  <c r="F258" i="1" s="1"/>
  <c r="F244" i="1"/>
  <c r="F241" i="1" s="1"/>
  <c r="F231" i="1"/>
  <c r="F227" i="1"/>
  <c r="F223" i="1"/>
  <c r="F220" i="1" s="1"/>
  <c r="F203" i="1"/>
  <c r="F199" i="1"/>
  <c r="F195" i="1"/>
  <c r="F194" i="1" s="1"/>
  <c r="F190" i="1"/>
  <c r="F187" i="1"/>
  <c r="F183" i="1" s="1"/>
  <c r="F175" i="1"/>
  <c r="F173" i="1" s="1"/>
  <c r="F168" i="1"/>
  <c r="F162" i="1"/>
  <c r="F154" i="1"/>
  <c r="F152" i="1" s="1"/>
  <c r="F130" i="1"/>
  <c r="F118" i="1"/>
  <c r="F105" i="1"/>
  <c r="F11" i="1" s="1"/>
  <c r="F93" i="1"/>
  <c r="F7" i="1" s="1"/>
  <c r="F67" i="1"/>
  <c r="F62" i="1"/>
  <c r="F61" i="1" s="1"/>
  <c r="F59" i="1"/>
  <c r="F49" i="1"/>
  <c r="F45" i="1"/>
  <c r="F38" i="1"/>
  <c r="F34" i="1"/>
  <c r="F32" i="1"/>
  <c r="F8" i="1"/>
  <c r="J34" i="1"/>
  <c r="J38" i="1"/>
  <c r="J45" i="1"/>
  <c r="J49" i="1"/>
  <c r="J62" i="1"/>
  <c r="J67" i="1"/>
  <c r="J93" i="1"/>
  <c r="J7" i="1" s="1"/>
  <c r="J105" i="1"/>
  <c r="J11" i="1" s="1"/>
  <c r="J130" i="1"/>
  <c r="J118" i="1" s="1"/>
  <c r="J154" i="1"/>
  <c r="J152" i="1" s="1"/>
  <c r="J168" i="1"/>
  <c r="J162" i="1" s="1"/>
  <c r="J175" i="1"/>
  <c r="J173" i="1" s="1"/>
  <c r="J187" i="1"/>
  <c r="J183" i="1" s="1"/>
  <c r="J181" i="1" s="1"/>
  <c r="J190" i="1"/>
  <c r="J195" i="1"/>
  <c r="J199" i="1"/>
  <c r="J203" i="1"/>
  <c r="J223" i="1"/>
  <c r="J227" i="1"/>
  <c r="J231" i="1"/>
  <c r="J244" i="1"/>
  <c r="J241" i="1" s="1"/>
  <c r="J262" i="1"/>
  <c r="J258" i="1" s="1"/>
  <c r="J269" i="1"/>
  <c r="J280" i="1"/>
  <c r="J288" i="1"/>
  <c r="J297" i="1"/>
  <c r="J303" i="1"/>
  <c r="J8" i="1" s="1"/>
  <c r="J344" i="1"/>
  <c r="J12" i="1" s="1"/>
  <c r="C297" i="1"/>
  <c r="D297" i="1"/>
  <c r="E297" i="1"/>
  <c r="H297" i="1"/>
  <c r="I297" i="1"/>
  <c r="B297" i="1"/>
  <c r="C199" i="1"/>
  <c r="D199" i="1"/>
  <c r="E199" i="1"/>
  <c r="H199" i="1"/>
  <c r="I199" i="1"/>
  <c r="B199" i="1"/>
  <c r="H45" i="1"/>
  <c r="I45" i="1"/>
  <c r="F13" i="1" l="1"/>
  <c r="J194" i="1"/>
  <c r="J61" i="1"/>
  <c r="G13" i="1"/>
  <c r="J220" i="1"/>
  <c r="J202" i="1" s="1"/>
  <c r="F9" i="1"/>
  <c r="F181" i="1"/>
  <c r="J44" i="1"/>
  <c r="J31" i="1"/>
  <c r="F256" i="1"/>
  <c r="J13" i="1"/>
  <c r="J256" i="1"/>
  <c r="F44" i="1"/>
  <c r="F202" i="1"/>
  <c r="F31" i="1"/>
  <c r="G9" i="1"/>
  <c r="G194" i="1"/>
  <c r="G202" i="1"/>
  <c r="G183" i="1"/>
  <c r="G181" i="1" s="1"/>
  <c r="G256" i="1"/>
  <c r="G61" i="1"/>
  <c r="G44" i="1"/>
  <c r="G31" i="1"/>
  <c r="F30" i="1"/>
  <c r="J9" i="1"/>
  <c r="F117" i="1" l="1"/>
  <c r="F352" i="1" s="1"/>
  <c r="J30" i="1"/>
  <c r="J113" i="1" s="1"/>
  <c r="J117" i="1"/>
  <c r="J352" i="1" s="1"/>
  <c r="G117" i="1"/>
  <c r="G352" i="1" s="1"/>
  <c r="G30" i="1"/>
  <c r="G3" i="1" s="1"/>
  <c r="F3" i="1"/>
  <c r="F113" i="1"/>
  <c r="F4" i="1" l="1"/>
  <c r="J3" i="1"/>
  <c r="J4" i="1"/>
  <c r="J5" i="1" s="1"/>
  <c r="J15" i="1" s="1"/>
  <c r="J354" i="1"/>
  <c r="F354" i="1"/>
  <c r="F5" i="1"/>
  <c r="F15" i="1" s="1"/>
  <c r="G4" i="1"/>
  <c r="G5" i="1" s="1"/>
  <c r="G15" i="1" s="1"/>
  <c r="G113" i="1"/>
  <c r="G354" i="1" s="1"/>
  <c r="I49" i="1"/>
  <c r="D168" i="1" l="1"/>
  <c r="D280" i="1"/>
  <c r="D162" i="1" l="1"/>
  <c r="D105" i="1" l="1"/>
  <c r="D93" i="1"/>
  <c r="D62" i="1"/>
  <c r="D61" i="1" s="1"/>
  <c r="H67" i="1"/>
  <c r="D45" i="1" l="1"/>
  <c r="E231" i="1" l="1"/>
  <c r="H231" i="1"/>
  <c r="E32" i="1" l="1"/>
  <c r="I67" i="1" l="1"/>
  <c r="D231" i="1" l="1"/>
  <c r="E227" i="1"/>
  <c r="D227" i="1"/>
  <c r="H227" i="1"/>
  <c r="I227" i="1"/>
  <c r="I231" i="1"/>
  <c r="E154" i="1"/>
  <c r="E152" i="1" s="1"/>
  <c r="D32" i="1" l="1"/>
  <c r="E175" i="1" l="1"/>
  <c r="H175" i="1"/>
  <c r="I175" i="1"/>
  <c r="D272" i="1" l="1"/>
  <c r="D292" i="1"/>
  <c r="D288" i="1" s="1"/>
  <c r="I288" i="1"/>
  <c r="D244" i="1"/>
  <c r="D241" i="1" s="1"/>
  <c r="D344" i="1"/>
  <c r="D12" i="1" s="1"/>
  <c r="E344" i="1"/>
  <c r="H344" i="1"/>
  <c r="I344" i="1"/>
  <c r="D303" i="1"/>
  <c r="D8" i="1" s="1"/>
  <c r="E303" i="1"/>
  <c r="H303" i="1"/>
  <c r="I303" i="1"/>
  <c r="E288" i="1"/>
  <c r="H288" i="1"/>
  <c r="E280" i="1"/>
  <c r="H280" i="1"/>
  <c r="I280" i="1"/>
  <c r="E269" i="1"/>
  <c r="H269" i="1"/>
  <c r="I269" i="1"/>
  <c r="D262" i="1"/>
  <c r="D258" i="1" s="1"/>
  <c r="E262" i="1"/>
  <c r="E258" i="1" s="1"/>
  <c r="H262" i="1"/>
  <c r="H258" i="1" s="1"/>
  <c r="I262" i="1"/>
  <c r="I258" i="1" s="1"/>
  <c r="E244" i="1"/>
  <c r="E241" i="1" s="1"/>
  <c r="H244" i="1"/>
  <c r="H241" i="1" s="1"/>
  <c r="I244" i="1"/>
  <c r="I241" i="1" s="1"/>
  <c r="D223" i="1"/>
  <c r="D220" i="1" s="1"/>
  <c r="E223" i="1"/>
  <c r="E220" i="1" s="1"/>
  <c r="H223" i="1"/>
  <c r="H220" i="1" s="1"/>
  <c r="I223" i="1"/>
  <c r="I220" i="1" s="1"/>
  <c r="D203" i="1"/>
  <c r="E203" i="1"/>
  <c r="H203" i="1"/>
  <c r="I203" i="1"/>
  <c r="D195" i="1"/>
  <c r="D194" i="1" s="1"/>
  <c r="E195" i="1"/>
  <c r="E194" i="1" s="1"/>
  <c r="H195" i="1"/>
  <c r="H194" i="1" s="1"/>
  <c r="I195" i="1"/>
  <c r="I194" i="1" s="1"/>
  <c r="D190" i="1"/>
  <c r="E190" i="1"/>
  <c r="H190" i="1"/>
  <c r="I190" i="1"/>
  <c r="D187" i="1"/>
  <c r="E187" i="1"/>
  <c r="H187" i="1"/>
  <c r="H183" i="1" s="1"/>
  <c r="I187" i="1"/>
  <c r="I183" i="1" s="1"/>
  <c r="D183" i="1"/>
  <c r="E183" i="1"/>
  <c r="E181" i="1" s="1"/>
  <c r="D175" i="1"/>
  <c r="D173" i="1" s="1"/>
  <c r="E173" i="1"/>
  <c r="H173" i="1"/>
  <c r="I173" i="1"/>
  <c r="E168" i="1"/>
  <c r="E162" i="1" s="1"/>
  <c r="H168" i="1"/>
  <c r="H162" i="1" s="1"/>
  <c r="I168" i="1"/>
  <c r="I162" i="1" s="1"/>
  <c r="D154" i="1"/>
  <c r="D152" i="1" s="1"/>
  <c r="H154" i="1"/>
  <c r="H152" i="1" s="1"/>
  <c r="I154" i="1"/>
  <c r="I152" i="1" s="1"/>
  <c r="D130" i="1"/>
  <c r="D123" i="1" s="1"/>
  <c r="D119" i="1" s="1"/>
  <c r="D118" i="1" s="1"/>
  <c r="E130" i="1"/>
  <c r="E123" i="1" s="1"/>
  <c r="E119" i="1" s="1"/>
  <c r="E118" i="1" s="1"/>
  <c r="H130" i="1"/>
  <c r="I130" i="1"/>
  <c r="I118" i="1" s="1"/>
  <c r="D11" i="1"/>
  <c r="E105" i="1"/>
  <c r="H105" i="1"/>
  <c r="I105" i="1"/>
  <c r="D7" i="1"/>
  <c r="E93" i="1"/>
  <c r="H93" i="1"/>
  <c r="I93" i="1"/>
  <c r="D49" i="1"/>
  <c r="D44" i="1" s="1"/>
  <c r="E49" i="1"/>
  <c r="H49" i="1"/>
  <c r="E45" i="1"/>
  <c r="D38" i="1"/>
  <c r="E38" i="1"/>
  <c r="H38" i="1"/>
  <c r="I38" i="1"/>
  <c r="D34" i="1"/>
  <c r="E34" i="1"/>
  <c r="H34" i="1"/>
  <c r="I34" i="1"/>
  <c r="H123" i="1" l="1"/>
  <c r="H119" i="1" s="1"/>
  <c r="H118" i="1" s="1"/>
  <c r="H44" i="1"/>
  <c r="D181" i="1"/>
  <c r="D31" i="1"/>
  <c r="D30" i="1" s="1"/>
  <c r="D113" i="1" s="1"/>
  <c r="H181" i="1"/>
  <c r="I181" i="1"/>
  <c r="I202" i="1"/>
  <c r="H202" i="1"/>
  <c r="E202" i="1"/>
  <c r="I256" i="1"/>
  <c r="H256" i="1"/>
  <c r="E256" i="1"/>
  <c r="E44" i="1"/>
  <c r="D269" i="1"/>
  <c r="D256" i="1" s="1"/>
  <c r="D202" i="1"/>
  <c r="D13" i="1"/>
  <c r="D9" i="1"/>
  <c r="E62" i="1"/>
  <c r="E61" i="1" s="1"/>
  <c r="H62" i="1"/>
  <c r="H61" i="1" s="1"/>
  <c r="I62" i="1"/>
  <c r="I61" i="1" s="1"/>
  <c r="E31" i="1"/>
  <c r="H31" i="1"/>
  <c r="I31" i="1"/>
  <c r="I12" i="1"/>
  <c r="I8" i="1"/>
  <c r="I7" i="1"/>
  <c r="I11" i="1"/>
  <c r="E117" i="1" l="1"/>
  <c r="E352" i="1" s="1"/>
  <c r="D117" i="1"/>
  <c r="D352" i="1" s="1"/>
  <c r="D354" i="1" s="1"/>
  <c r="I117" i="1"/>
  <c r="I352" i="1" s="1"/>
  <c r="H117" i="1"/>
  <c r="H352" i="1" s="1"/>
  <c r="H30" i="1"/>
  <c r="H113" i="1" s="1"/>
  <c r="E30" i="1"/>
  <c r="E113" i="1" s="1"/>
  <c r="I13" i="1"/>
  <c r="D3" i="1"/>
  <c r="I44" i="1"/>
  <c r="I30" i="1" s="1"/>
  <c r="I113" i="1" s="1"/>
  <c r="I9" i="1"/>
  <c r="D4" i="1" l="1"/>
  <c r="D5" i="1" s="1"/>
  <c r="D15" i="1" s="1"/>
  <c r="I3" i="1"/>
  <c r="I4" i="1"/>
  <c r="I354" i="1"/>
  <c r="I5" i="1" l="1"/>
  <c r="I15" i="1" s="1"/>
  <c r="C280" i="1" l="1"/>
  <c r="C273" i="1"/>
  <c r="C272" i="1"/>
  <c r="C62" i="1" l="1"/>
  <c r="C61" i="1" s="1"/>
  <c r="C49" i="1" l="1"/>
  <c r="C45" i="1"/>
  <c r="C344" i="1" l="1"/>
  <c r="C12" i="1" s="1"/>
  <c r="C303" i="1"/>
  <c r="C8" i="1" s="1"/>
  <c r="C292" i="1"/>
  <c r="C288" i="1" s="1"/>
  <c r="C262" i="1"/>
  <c r="C258" i="1" s="1"/>
  <c r="C244" i="1"/>
  <c r="C241" i="1" s="1"/>
  <c r="C231" i="1"/>
  <c r="C227" i="1"/>
  <c r="C223" i="1"/>
  <c r="C220" i="1" s="1"/>
  <c r="C203" i="1"/>
  <c r="C195" i="1"/>
  <c r="C194" i="1" s="1"/>
  <c r="C190" i="1"/>
  <c r="C187" i="1"/>
  <c r="C183" i="1" s="1"/>
  <c r="C175" i="1"/>
  <c r="C173" i="1" s="1"/>
  <c r="C168" i="1"/>
  <c r="C162" i="1" s="1"/>
  <c r="C154" i="1"/>
  <c r="C152" i="1" s="1"/>
  <c r="C130" i="1"/>
  <c r="C123" i="1" s="1"/>
  <c r="C105" i="1"/>
  <c r="C11" i="1" s="1"/>
  <c r="C93" i="1"/>
  <c r="C7" i="1" s="1"/>
  <c r="C38" i="1"/>
  <c r="C34" i="1"/>
  <c r="C32" i="1"/>
  <c r="C13" i="1" l="1"/>
  <c r="C31" i="1"/>
  <c r="C202" i="1"/>
  <c r="C181" i="1"/>
  <c r="C119" i="1"/>
  <c r="C118" i="1" s="1"/>
  <c r="C44" i="1"/>
  <c r="C269" i="1"/>
  <c r="C256" i="1" s="1"/>
  <c r="C9" i="1"/>
  <c r="C30" i="1" l="1"/>
  <c r="C113" i="1" s="1"/>
  <c r="C117" i="1"/>
  <c r="C352" i="1" s="1"/>
  <c r="C3" i="1" l="1"/>
  <c r="C4" i="1"/>
  <c r="C354" i="1"/>
  <c r="C5" i="1" l="1"/>
  <c r="C15" i="1" s="1"/>
  <c r="H12" i="1" l="1"/>
  <c r="E12" i="1"/>
  <c r="B344" i="1"/>
  <c r="B12" i="1" s="1"/>
  <c r="H8" i="1"/>
  <c r="E8" i="1"/>
  <c r="B303" i="1"/>
  <c r="B8" i="1" s="1"/>
  <c r="B292" i="1"/>
  <c r="B288" i="1" s="1"/>
  <c r="B280" i="1"/>
  <c r="B269" i="1"/>
  <c r="B262" i="1"/>
  <c r="B258" i="1" s="1"/>
  <c r="B244" i="1"/>
  <c r="B241" i="1" s="1"/>
  <c r="B231" i="1"/>
  <c r="B227" i="1"/>
  <c r="B223" i="1"/>
  <c r="B203" i="1"/>
  <c r="B195" i="1"/>
  <c r="B194" i="1" s="1"/>
  <c r="B190" i="1"/>
  <c r="B187" i="1"/>
  <c r="B183" i="1" s="1"/>
  <c r="B175" i="1"/>
  <c r="B173" i="1" s="1"/>
  <c r="B168" i="1"/>
  <c r="B162" i="1" s="1"/>
  <c r="B154" i="1"/>
  <c r="B152" i="1" s="1"/>
  <c r="B130" i="1"/>
  <c r="B123" i="1" s="1"/>
  <c r="B119" i="1" s="1"/>
  <c r="B118" i="1" s="1"/>
  <c r="H11" i="1"/>
  <c r="E11" i="1"/>
  <c r="B105" i="1"/>
  <c r="B11" i="1" s="1"/>
  <c r="H7" i="1"/>
  <c r="E7" i="1"/>
  <c r="B93" i="1"/>
  <c r="B7" i="1" s="1"/>
  <c r="B62" i="1"/>
  <c r="B61" i="1" s="1"/>
  <c r="B49" i="1"/>
  <c r="B45" i="1"/>
  <c r="B38" i="1"/>
  <c r="B34" i="1"/>
  <c r="B32" i="1"/>
  <c r="B220" i="1" l="1"/>
  <c r="B202" i="1" s="1"/>
  <c r="B181" i="1"/>
  <c r="B44" i="1"/>
  <c r="B13" i="1"/>
  <c r="B31" i="1"/>
  <c r="E13" i="1"/>
  <c r="H9" i="1"/>
  <c r="H13" i="1"/>
  <c r="B256" i="1"/>
  <c r="E9" i="1"/>
  <c r="B9" i="1"/>
  <c r="B117" i="1" l="1"/>
  <c r="B4" i="1" s="1"/>
  <c r="H4" i="1"/>
  <c r="H3" i="1"/>
  <c r="B30" i="1"/>
  <c r="B352" i="1" l="1"/>
  <c r="E4" i="1"/>
  <c r="H354" i="1"/>
  <c r="H5" i="1"/>
  <c r="H15" i="1" s="1"/>
  <c r="E354" i="1"/>
  <c r="E3" i="1"/>
  <c r="B3" i="1"/>
  <c r="B5" i="1" s="1"/>
  <c r="B15" i="1" s="1"/>
  <c r="B113" i="1"/>
  <c r="B354" i="1" l="1"/>
  <c r="E5" i="1"/>
  <c r="E15" i="1" s="1"/>
</calcChain>
</file>

<file path=xl/comments1.xml><?xml version="1.0" encoding="utf-8"?>
<comments xmlns="http://schemas.openxmlformats.org/spreadsheetml/2006/main">
  <authors>
    <author>BALEJOVÁ Martina</author>
  </authors>
  <commentList>
    <comment ref="C52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+8000 + 1000 Služby obce</t>
        </r>
      </text>
    </comment>
    <comment ref="C63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1500+900+1000
</t>
        </r>
      </text>
    </comment>
    <comment ref="C65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1400 + 295,43 ZŠ</t>
        </r>
      </text>
    </comment>
    <comment ref="C66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1000+400+300+500+2000+3000</t>
        </r>
      </text>
    </comment>
    <comment ref="D66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komunitné záhrady</t>
        </r>
      </text>
    </comment>
    <comment ref="F66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Facuna 3938,3, Modrá hviezda 149,86</t>
        </r>
      </text>
    </comment>
    <comment ref="G66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Facuna 3938,3, Modrá hviezda 149,86</t>
        </r>
      </text>
    </comment>
    <comment ref="D69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13 808,19 podpora MŠ + 13621,4UPSVAR+75,60 RA</t>
        </r>
      </text>
    </comment>
    <comment ref="G74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LŠ+spolu múdrejší</t>
        </r>
      </text>
    </comment>
    <comment ref="A80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100430,75+8720,55+708,05+666,65</t>
        </r>
      </text>
    </comment>
    <comment ref="D80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UPSVAR= 5333,20, MV= 51543, Gram= 30355</t>
        </r>
      </text>
    </comment>
    <comment ref="F107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41264,06+15064,80 HN+74,40+800+4800+700-1000vratka konvekt+451820 cyklo</t>
        </r>
      </text>
    </comment>
    <comment ref="G107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41264,06+15064,80 HN+74,40+800+4800+700-1000vratka konvekt+451820 cyklo</t>
        </r>
      </text>
    </comment>
    <comment ref="F108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na kontajner z úveru+10000 brko, 10000 MŠ, 10000 garáž, 7000 irisko, 15000 ubytovanie MŠ, 5000 kompost, 35 000 pozemok</t>
        </r>
      </text>
    </comment>
    <comment ref="G108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na kontajner z úveru+10000 brko, 10000 MŠ, 10000 garáž, 7000 irisko, 15000 ubytovanie MŠ, 5000 kompost, 35 000 pozemok</t>
        </r>
      </text>
    </comment>
    <comment ref="D140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8648,4 vratka zš+mš</t>
        </r>
      </text>
    </comment>
    <comment ref="C143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+1500 dopravné</t>
        </r>
      </text>
    </comment>
    <comment ref="E274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ŠKD 52 800 (600*88deti)+</t>
        </r>
      </text>
    </comment>
    <comment ref="F274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ŠKD 52 800 (600*88deti)+</t>
        </r>
      </text>
    </comment>
    <comment ref="G274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ŠKD 52 800 (600*88deti)+</t>
        </r>
      </text>
    </comment>
    <comment ref="F286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ZŠ 2628, CVČ RKC 300, Kamarat 720, MŠ 473, DEEP 360, DHZ 2000, FC 1500, ZŠ 749, TOM 500= 9230</t>
        </r>
      </text>
    </comment>
    <comment ref="G286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ZŠ 2628, CVČ RKC 300, Kamarat 720, MŠ 473, DEEP 360, DHZ 2000, FC 1500, ZŠ 749, TOM 500= 9230</t>
        </r>
      </text>
    </comment>
    <comment ref="H336" authorId="0" shapeId="0">
      <text>
        <r>
          <rPr>
            <b/>
            <sz val="9"/>
            <color indexed="81"/>
            <rFont val="Segoe UI"/>
            <charset val="1"/>
          </rPr>
          <t>BALEJOVÁ Martina:</t>
        </r>
        <r>
          <rPr>
            <sz val="9"/>
            <color indexed="81"/>
            <rFont val="Segoe UI"/>
            <charset val="1"/>
          </rPr>
          <t xml:space="preserve">
55 766,38 + 2935,61 SPF + 2000 strecha</t>
        </r>
      </text>
    </comment>
  </commentList>
</comments>
</file>

<file path=xl/comments2.xml><?xml version="1.0" encoding="utf-8"?>
<comments xmlns="http://schemas.openxmlformats.org/spreadsheetml/2006/main">
  <authors>
    <author>BALEJOVÁ Martina</author>
  </authors>
  <commentList>
    <comment ref="C13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ŠKD 52 800 (600*88deti)+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BALEJOVÁ Martina:</t>
        </r>
        <r>
          <rPr>
            <sz val="9"/>
            <color indexed="81"/>
            <rFont val="Segoe UI"/>
            <family val="2"/>
            <charset val="238"/>
          </rPr>
          <t xml:space="preserve">
ŠKD 52 800 (600*88deti)+</t>
        </r>
      </text>
    </comment>
  </commentList>
</comments>
</file>

<file path=xl/sharedStrings.xml><?xml version="1.0" encoding="utf-8"?>
<sst xmlns="http://schemas.openxmlformats.org/spreadsheetml/2006/main" count="350" uniqueCount="310">
  <si>
    <t xml:space="preserve">Rozpočet </t>
  </si>
  <si>
    <t>za rok 2018</t>
  </si>
  <si>
    <t>na rok 2021</t>
  </si>
  <si>
    <t>na rok 2022</t>
  </si>
  <si>
    <t>Bežné príjmy</t>
  </si>
  <si>
    <t>Bežné výdavky</t>
  </si>
  <si>
    <t>Prebytok/schodok</t>
  </si>
  <si>
    <t>Kapitálové príjmy</t>
  </si>
  <si>
    <t>Kapitálové výdavky</t>
  </si>
  <si>
    <t>Finančné príjmy</t>
  </si>
  <si>
    <t>Finančné výdavky</t>
  </si>
  <si>
    <t>Hospodárenie obce</t>
  </si>
  <si>
    <t>100 - Daňové príjmy</t>
  </si>
  <si>
    <t>110 - Dane z príjmov a kapitálového majetku</t>
  </si>
  <si>
    <t>111003- Výnos z dane z príjmov</t>
  </si>
  <si>
    <t>120 - Dane z majetku</t>
  </si>
  <si>
    <t>121001 - Daň z pozemkov</t>
  </si>
  <si>
    <t>121002 - Daň zo stavieb</t>
  </si>
  <si>
    <t>121003 - Daň z bytov a nebytových priestorov</t>
  </si>
  <si>
    <t>130  - Dane za tovary a služby</t>
  </si>
  <si>
    <t>133001 - Dan za psa</t>
  </si>
  <si>
    <t>133003 - Dane za nevýherné hracie automaty</t>
  </si>
  <si>
    <t>133006 - Daň z ubytovania</t>
  </si>
  <si>
    <t>133012 - Daň za užívanie verejného priestranstva</t>
  </si>
  <si>
    <t>133013 - Za komunálne odpady a drobné stavebné odpady</t>
  </si>
  <si>
    <t>200 - Nedaňové príjmy</t>
  </si>
  <si>
    <t>210 - Príjmy z vlastníctva majetku</t>
  </si>
  <si>
    <t>212002 - Z prenajatých pozemkov</t>
  </si>
  <si>
    <t>212003 - Z prenajatých budov, priestorov, objektov</t>
  </si>
  <si>
    <t>220- Administratívne poplatky a iné poplatky a platby</t>
  </si>
  <si>
    <t>221004 - Admin. a správne poplatky</t>
  </si>
  <si>
    <t>222- Pokuty</t>
  </si>
  <si>
    <t>223002 - Za MŠ</t>
  </si>
  <si>
    <t xml:space="preserve">223003 - Za stravné ZŠ </t>
  </si>
  <si>
    <t xml:space="preserve">223003 - Za stravné  MŠ </t>
  </si>
  <si>
    <t>229001 - Za stočné</t>
  </si>
  <si>
    <t>240 - Úroky z vkladov</t>
  </si>
  <si>
    <t>290 - Iné nedaňové príjmy</t>
  </si>
  <si>
    <t>310 - Tuzemské bežné transfery</t>
  </si>
  <si>
    <t>311- Granty</t>
  </si>
  <si>
    <t>Knižnica, FPU, VW</t>
  </si>
  <si>
    <t>DPO</t>
  </si>
  <si>
    <t>RO- Granty ZŠ</t>
  </si>
  <si>
    <t>ostatné</t>
  </si>
  <si>
    <t>312001 - Zo štatného rozpočtu/VP+ ost./</t>
  </si>
  <si>
    <t>Voľby</t>
  </si>
  <si>
    <t>UPSVAR+OÚ dot</t>
  </si>
  <si>
    <t>predškoláci MŠ</t>
  </si>
  <si>
    <t>Vzdelávacie poukazy</t>
  </si>
  <si>
    <t>Asistent učiteľa</t>
  </si>
  <si>
    <t>Príspevok lyžiarsky kurz</t>
  </si>
  <si>
    <t>Stravovacie návyky</t>
  </si>
  <si>
    <t>Dopravné</t>
  </si>
  <si>
    <t>RO- projekt Modern. Výučba + UPSVAR</t>
  </si>
  <si>
    <t>312001 - Alej biskupa J. Klucha</t>
  </si>
  <si>
    <t>312008 - Z rozpočtu VUC</t>
  </si>
  <si>
    <t>312012 - Na prenesený výkon štátnej správy - ZŠ</t>
  </si>
  <si>
    <t>312012 - Na prenesený výkon štátnej správy -matrika</t>
  </si>
  <si>
    <t>312012 - Na prenesený výkon štátnej správy -školský úrad</t>
  </si>
  <si>
    <t>312012 - Na prenesený výkon štátnej správy -  dopravy</t>
  </si>
  <si>
    <t>230- Príjem z predaja kapitálových aktív</t>
  </si>
  <si>
    <t>322 - Územný plán</t>
  </si>
  <si>
    <t>322 - Modernizácia OcÚ</t>
  </si>
  <si>
    <t>322- Stredisko na zhodnoocovanie BRKO</t>
  </si>
  <si>
    <t>322 - Modernizácia budovy ZŠ</t>
  </si>
  <si>
    <t>322- Zateplenie Administr. Budovy</t>
  </si>
  <si>
    <t>322- dotácia na prístavbu PZ</t>
  </si>
  <si>
    <t>411 - Splátka pôžičky Služby s.r.o.</t>
  </si>
  <si>
    <t>450 - Z ostatných finančných operácií</t>
  </si>
  <si>
    <t xml:space="preserve">Príjmy spolu </t>
  </si>
  <si>
    <t>01- Všeobecné verejné služby</t>
  </si>
  <si>
    <t>0111 - Obce</t>
  </si>
  <si>
    <t>0111 .610 - Mzdy</t>
  </si>
  <si>
    <t>0111 .620 - Odvody</t>
  </si>
  <si>
    <t>0111 .630 - Tovary a služby</t>
  </si>
  <si>
    <t>631 Cestovné</t>
  </si>
  <si>
    <t>632 Energie, tel.,pošt</t>
  </si>
  <si>
    <t>633 Materiál</t>
  </si>
  <si>
    <t>634 Dopravné</t>
  </si>
  <si>
    <t>635 Údržba</t>
  </si>
  <si>
    <t>636 Nájom</t>
  </si>
  <si>
    <t>637 Služby</t>
  </si>
  <si>
    <t>Stravné</t>
  </si>
  <si>
    <t>Poistenie majetku</t>
  </si>
  <si>
    <t>DoVP</t>
  </si>
  <si>
    <t>Odmeny poslancom</t>
  </si>
  <si>
    <t>Reklamná služba, obecné noviny</t>
  </si>
  <si>
    <t>Štúdie,posudky, verejné obstarávanie</t>
  </si>
  <si>
    <t>školenia</t>
  </si>
  <si>
    <t>Internet</t>
  </si>
  <si>
    <t>Dopravné žiakom</t>
  </si>
  <si>
    <t>0111 .630 - Tovary a služby REGOB/RA</t>
  </si>
  <si>
    <t>0111 .640 - Bežné transfery</t>
  </si>
  <si>
    <t>0111 .650 - Úhrada úrokov</t>
  </si>
  <si>
    <t>0112.630 - Finančná a rozpočtová oblasť</t>
  </si>
  <si>
    <t>0133.630 - Iné všeobecné služby - Matrika ŠR</t>
  </si>
  <si>
    <t xml:space="preserve">0160 - Voľby </t>
  </si>
  <si>
    <t>03 - Verejný poriadok a bezpečnosť</t>
  </si>
  <si>
    <t>0320.630 - Ochrana pred požiarmi</t>
  </si>
  <si>
    <t>632 - Energie</t>
  </si>
  <si>
    <t>Poistenie vozidiel</t>
  </si>
  <si>
    <t>Ostat. tovary a služby</t>
  </si>
  <si>
    <t>0320.630 - Ochrana pred požiarmi (ŠR)</t>
  </si>
  <si>
    <t>0320.640 - Ochrana pred požiarmi</t>
  </si>
  <si>
    <t xml:space="preserve">04 - Ekonomická oblasť </t>
  </si>
  <si>
    <t>04.1.2 - Všeobecná pracovná oblasť (ŠR)</t>
  </si>
  <si>
    <t xml:space="preserve">04.1.2 - Všeobecná pracovná oblasť </t>
  </si>
  <si>
    <t>04.4.3 640- SÚ Sučany</t>
  </si>
  <si>
    <t xml:space="preserve">04.5.1 630- Správa a údržba ciest </t>
  </si>
  <si>
    <t>04.5.1 630- Správa a údržba ciest ŠR</t>
  </si>
  <si>
    <t>04.7.2 630 - Prevádzka bytu v MŠ</t>
  </si>
  <si>
    <t>04.7.3 630 -Výdavky na partnerské vzťahy</t>
  </si>
  <si>
    <t>05 - Ochrana životného prostredia</t>
  </si>
  <si>
    <t>05.1.0 630 - Nakladanie s odpadmi</t>
  </si>
  <si>
    <t>05.2.0 630 - Nakladanie s odpadovými vodami (kanalizácia + ČOV)</t>
  </si>
  <si>
    <t>05.3.0 630 - Úprava potokov</t>
  </si>
  <si>
    <t>05.4.0 630 - Ochrana prírody a krajiny</t>
  </si>
  <si>
    <t>06 - Bývanie a občianska vybavenosť</t>
  </si>
  <si>
    <t>06.1.0 - Rozvoj bývania</t>
  </si>
  <si>
    <t>06.2.0 - Rozvoj obce</t>
  </si>
  <si>
    <t>0620 .610 - Mzdy</t>
  </si>
  <si>
    <t>0620 .620 - Odvody</t>
  </si>
  <si>
    <t>0620.610 - Mzdy, odvody UPSVAR</t>
  </si>
  <si>
    <t>0620 .630 - Tovary a služby</t>
  </si>
  <si>
    <t>Stravovanie</t>
  </si>
  <si>
    <t>06.4.0 - Verejné osvetlenie</t>
  </si>
  <si>
    <t>07 - Zdravotníctvo</t>
  </si>
  <si>
    <t>07.2.1 - Všeobecná zdravotná starostlivosť</t>
  </si>
  <si>
    <t xml:space="preserve">07.6.0- Zdr. Inde neklasif. </t>
  </si>
  <si>
    <t>08 - Rekreácia, kultúra, náboženstvo</t>
  </si>
  <si>
    <t>08.1.0 - Rekreačné a športové služby</t>
  </si>
  <si>
    <t>0810.630 - Tovary a služby beh na Zniev</t>
  </si>
  <si>
    <t>0810.630 - Tovary a služby stolný tenis</t>
  </si>
  <si>
    <t>0810.630 - Tovary a služby údržba ihriska s UT</t>
  </si>
  <si>
    <t>0810.630 - Tovary a služby DHZ súťaže a prezentácia</t>
  </si>
  <si>
    <t>0810.630 - Tovary a služby JDS KpZ</t>
  </si>
  <si>
    <t>0810.630 - Tovary a služby hokejový turnaj</t>
  </si>
  <si>
    <t>0810.630 - Tovary a služby energie športové zariadenia obce</t>
  </si>
  <si>
    <t xml:space="preserve">0810.630 - Tovary a služby ostatné </t>
  </si>
  <si>
    <t>0810.640 - Bežné transfery FC Tatran</t>
  </si>
  <si>
    <t>0810.640 - Cyklistické preteky dot.</t>
  </si>
  <si>
    <t>0810.630 - Bežné transfery  cyklistické preteky</t>
  </si>
  <si>
    <t>08.2.0 - Klubové a špeciálne kultúrne zariadenia</t>
  </si>
  <si>
    <t>0820.630 - Divadlá</t>
  </si>
  <si>
    <t>0820 - Knižnice</t>
  </si>
  <si>
    <t>08.2.0 .610 - Mzdy</t>
  </si>
  <si>
    <t>08.2.0 .620 - Odvody</t>
  </si>
  <si>
    <t>8.2.0 630 tovary</t>
  </si>
  <si>
    <t>0820.630 - Ostatné kultúrne služby vrátane kultúrnych domov</t>
  </si>
  <si>
    <t>Energia - KD KpZ</t>
  </si>
  <si>
    <t>Energia - KD Lazany</t>
  </si>
  <si>
    <t>Ostatné tovary</t>
  </si>
  <si>
    <t>0820.630 Pamiatková starostlivosť dot.</t>
  </si>
  <si>
    <t>0820.630 - Pamiatková starostlivosť</t>
  </si>
  <si>
    <t>08.3.0 - Vysielacie a vydavateľské služby</t>
  </si>
  <si>
    <t>08.4.0 - Náboženské a iné spoločenské služby - Dom smútku</t>
  </si>
  <si>
    <t>0840.630- Spoločenské podujatia v obci ( MDD, fašiangy, Mikuláš,úcta k starším, ples, deň matiek)</t>
  </si>
  <si>
    <t>0840.630- Dom smútku</t>
  </si>
  <si>
    <t>627 Mzdy dom smútku</t>
  </si>
  <si>
    <t>620 Odvody</t>
  </si>
  <si>
    <t>636 Nájom pohrebiska</t>
  </si>
  <si>
    <t>0840.640- Dotácia kat. cirkvy</t>
  </si>
  <si>
    <t>0840.640- Dotácia Dobrý pastier o.z.</t>
  </si>
  <si>
    <t>0840.640- Dotácia evan. cirkvy</t>
  </si>
  <si>
    <t>0860.630- Jarmok</t>
  </si>
  <si>
    <t>0860.630- Jarmok dot.</t>
  </si>
  <si>
    <t>09 - Vzdelávanie</t>
  </si>
  <si>
    <t>09.1.1.1- Predškolská výchova s bežnou starostlivosťou</t>
  </si>
  <si>
    <t>09111.610- Predškolská výchova s bežnou starostlivosťou Mzdy</t>
  </si>
  <si>
    <t>09111.620- Predškolská výchova s bežnou starostlivosťou - Poistné a príspevky do poisťovní</t>
  </si>
  <si>
    <t>09111.630- Predškolská výchova s bežnou starostlivosťou - Tovary a služby</t>
  </si>
  <si>
    <t>Ostat. Tovary a služby dot.</t>
  </si>
  <si>
    <t>09111.630- Predškolská výchova s bežnou starostlivosťou - Tovary a služby ŠR</t>
  </si>
  <si>
    <t>09.1.2.1- Základné vzdelanie s bežnou starostlivosťou</t>
  </si>
  <si>
    <t>09121.RO- Základné vzdelanie s bežnou starostlivosťou  zdroj ŠR</t>
  </si>
  <si>
    <t>09121.RO- Základné vzdelanie s bežnou starostlivosťou  zdroj ŠR -nenormatív</t>
  </si>
  <si>
    <t>09121.RO- Základné vzdelávanie s bežnou starostlivosťou - zdroj zriaďovateľ</t>
  </si>
  <si>
    <t>09121.RO- Základné vzdelávanie s bežnou starostlivosťou - zdroj vlastné príjmy</t>
  </si>
  <si>
    <t>09121.633011 Stravné</t>
  </si>
  <si>
    <t xml:space="preserve">09121.630- Základné vzdelávanie s bežnou starostlivosťou - Tovary a služby </t>
  </si>
  <si>
    <t>09121.640- Základné vzdelávanie s bežnou starostlivosťou - Dotácia rodičovskému združeniu pri ZŠ</t>
  </si>
  <si>
    <t>09.5.0- Záriadenie pre záujmové vzdelávanie</t>
  </si>
  <si>
    <t>09501.600- Školský úrad ŠR</t>
  </si>
  <si>
    <t xml:space="preserve">09501.600- Školský úrad </t>
  </si>
  <si>
    <t>09501.640- Z Bežné transfery SZUŠ</t>
  </si>
  <si>
    <t>09.5.0.2 - Centrá voľného času</t>
  </si>
  <si>
    <t>09.6.0.1- Školské stravovanie v predškolských zariadeniach</t>
  </si>
  <si>
    <t xml:space="preserve">09601.610- Školské stravovanie v predškolských zariadeniach Mzdy </t>
  </si>
  <si>
    <t xml:space="preserve">09601.620- Školské stravovanie v predškolských zariadeniach- Poistné a príspevky do poisťovní </t>
  </si>
  <si>
    <t xml:space="preserve">09601.630- Školské stravovanie v predškolských zariadeniach - Tovary a služby </t>
  </si>
  <si>
    <t>Réžia  ŠJ pri ZŠ - obedy</t>
  </si>
  <si>
    <t>Stravné 633 011</t>
  </si>
  <si>
    <t>10 - Sociálne zabezpečenie</t>
  </si>
  <si>
    <t>10.2.0 - Staroba</t>
  </si>
  <si>
    <t>10.4.0 - Deti a rodina</t>
  </si>
  <si>
    <t>10.7.0 - Sociálna pomoc občanom v hmotnej núdzi</t>
  </si>
  <si>
    <t>01.1.1 Vrátenie pozemku 736/11</t>
  </si>
  <si>
    <t>01.1.1 Projekt reg. Rozvoj</t>
  </si>
  <si>
    <t>01.1.1 Projekt Interreg</t>
  </si>
  <si>
    <t>01.1.1 Kúpa domu</t>
  </si>
  <si>
    <t>01.1.1 odvlhčenie budovy OcU</t>
  </si>
  <si>
    <t>01.1.1 Zateplenie budovy OcU</t>
  </si>
  <si>
    <t>01.1.1 Prístupová cesta na ihrisko</t>
  </si>
  <si>
    <t>01.1.1 Zateplenie administr. Budovy</t>
  </si>
  <si>
    <t>03 Prevencia kriminality</t>
  </si>
  <si>
    <t>03.2 Prístavba PZ</t>
  </si>
  <si>
    <t>03.2.0 Garáž Stanica</t>
  </si>
  <si>
    <t>04.4.3 Územný plán</t>
  </si>
  <si>
    <t>05.1.0 Vybudovanie strediska BRKO</t>
  </si>
  <si>
    <t>05.2.0 Kanalizácia ul. Lesná</t>
  </si>
  <si>
    <t xml:space="preserve">06.2.0 Rozvoj obce - hokejbalové ihrisko </t>
  </si>
  <si>
    <t xml:space="preserve">06.4.0 Výstavba, modernizácia VO  </t>
  </si>
  <si>
    <t>08.1.0 Výstavba pomocného fut. Ihriska pre mládež</t>
  </si>
  <si>
    <t>08.1.0 Splátka za ihrisko s UT</t>
  </si>
  <si>
    <t>08.3.0 Modernizácia obecného rozhlasu</t>
  </si>
  <si>
    <t>09.1.1 Zateplenie MŠ</t>
  </si>
  <si>
    <t>09.2.1 Úprava telocvične ZŠ</t>
  </si>
  <si>
    <t>09.2.1 Úprava  ZŠ</t>
  </si>
  <si>
    <t xml:space="preserve">09.6.0 Výstavba ŠJ pri ZŠ </t>
  </si>
  <si>
    <t>1.7.0 - 821005 Splácanie úveru ŠJ</t>
  </si>
  <si>
    <t>1.1.1 - 814001 Založenie s.r.o.</t>
  </si>
  <si>
    <t>1.1.1 - Splátka za gym.</t>
  </si>
  <si>
    <t>1.1.1 - 813002 Pôžička s.r.o.</t>
  </si>
  <si>
    <t xml:space="preserve">Výdavky spolu </t>
  </si>
  <si>
    <t>Hospod. obce</t>
  </si>
  <si>
    <t>09121.RO Projekty+UPSVAR</t>
  </si>
  <si>
    <t>05.2.0 Zameranie kanalizácie Lazany</t>
  </si>
  <si>
    <t>632- Energie Gymnázium</t>
  </si>
  <si>
    <t>223001 - Za predaj  výrobkov, tovarov a služieb</t>
  </si>
  <si>
    <t>0810.630 - Tovary a služby hokej</t>
  </si>
  <si>
    <t>09.2.1 Obstaranie odborných učební ZŠ</t>
  </si>
  <si>
    <t>322- dotácia- učebne ZŠ</t>
  </si>
  <si>
    <t>Skut. plnenie  za rok 2018</t>
  </si>
  <si>
    <t>Rozpočet                   na rok 2021</t>
  </si>
  <si>
    <t>Rozpočet                   na rok 2022</t>
  </si>
  <si>
    <t>0810.630-640 - Bežné transfery DHZ</t>
  </si>
  <si>
    <t>0810.640- Dotácia THM+TOM</t>
  </si>
  <si>
    <t>1.7.0 - 821 Splácanie úveru- hokejbalové ihr.</t>
  </si>
  <si>
    <t>Skut. plnenie 2019</t>
  </si>
  <si>
    <t>Rozpočet                   na rok 2023</t>
  </si>
  <si>
    <t>za rok 2019</t>
  </si>
  <si>
    <t>Skut. plnenie</t>
  </si>
  <si>
    <t>312001 Náhrobníky</t>
  </si>
  <si>
    <t>322 - Cyklotrasa</t>
  </si>
  <si>
    <t>322 - Dom bylinkárov</t>
  </si>
  <si>
    <t>500-Prijaté úvery- prekleň.</t>
  </si>
  <si>
    <t>500 - Prijaté úvery- refinanc.</t>
  </si>
  <si>
    <t>0220- COVID- testovanie</t>
  </si>
  <si>
    <t>0820.630- Komunitné  záhrady</t>
  </si>
  <si>
    <t>04.5.0 Cyklotrasa</t>
  </si>
  <si>
    <t>04.5.1 Cesty</t>
  </si>
  <si>
    <t>04.7.2 Byt MŠ</t>
  </si>
  <si>
    <t>05.2.0 Kanalizácia Monitoring</t>
  </si>
  <si>
    <t>07.2.1 ZS Zubár</t>
  </si>
  <si>
    <t>08.1.0 Kosačka ihrisko</t>
  </si>
  <si>
    <t>08.1.0 Hokejbalové ihrisko</t>
  </si>
  <si>
    <t>08.2.0 Dom bylinkárov</t>
  </si>
  <si>
    <t>312001 - Zahraničné granty</t>
  </si>
  <si>
    <t>0820.630 - Pamätná izba+kino</t>
  </si>
  <si>
    <t>0320.630 Hasiči Stanica</t>
  </si>
  <si>
    <t>COVID testovanie</t>
  </si>
  <si>
    <t>0111.630 Sčítanie obyv.</t>
  </si>
  <si>
    <t>1.7.0 - 821004 Splácanie úveru AB</t>
  </si>
  <si>
    <t>1.7.0- 821004 Splácanie úveru- refinanc</t>
  </si>
  <si>
    <t>212004 - Z prenajatých strojov</t>
  </si>
  <si>
    <t>292012- iné ZŠ</t>
  </si>
  <si>
    <t>312012 - Na prenesený výkon štátnej správy - REGOB/ŽP</t>
  </si>
  <si>
    <t xml:space="preserve">ZŠ odchodné/distančné vzdel. </t>
  </si>
  <si>
    <t xml:space="preserve">322- Konvektomat ŠJ </t>
  </si>
  <si>
    <t>450- prijaté zabezpéky</t>
  </si>
  <si>
    <t>514- NFV</t>
  </si>
  <si>
    <t>223001+223002 - Za ŠKD a ŠJ pri ZŠ (vl. príjmy)</t>
  </si>
  <si>
    <t>0310.630 - Policajné služby</t>
  </si>
  <si>
    <t>01.1.1 Zateplenie administr. Budovy z úveru/NFP</t>
  </si>
  <si>
    <t>Skutočnosť</t>
  </si>
  <si>
    <t>6. zmena</t>
  </si>
  <si>
    <t>Skut. plnenie 2020</t>
  </si>
  <si>
    <t>Rozpočet                   na rok 2024</t>
  </si>
  <si>
    <t>Návrh rozpočtu na roky 2022-2024</t>
  </si>
  <si>
    <t>Očakávaná skutočnosť 2021</t>
  </si>
  <si>
    <t>312012- Sčítanie obyvateľov</t>
  </si>
  <si>
    <t>07.4.0- Ochrana, podpora a rozvoj verejného zdravia</t>
  </si>
  <si>
    <t>630- COVID testivanie</t>
  </si>
  <si>
    <t>10.7.0- Transparentný účet</t>
  </si>
  <si>
    <t>05.1.0 Vybudovanie zberového dvora/kompost.</t>
  </si>
  <si>
    <t>05.1.0 Elektromobil</t>
  </si>
  <si>
    <t>06.2.0 Prekladka inžinier. Sietí ZS</t>
  </si>
  <si>
    <t>07.2.1 ZS Endokryno</t>
  </si>
  <si>
    <t>08.2.0 Gymnázium</t>
  </si>
  <si>
    <t>Rozpočet                  6. zmena</t>
  </si>
  <si>
    <t>Učebnice+povin.doch.+špecifiká</t>
  </si>
  <si>
    <t>0840.630-Humno dot.</t>
  </si>
  <si>
    <t>09501.630- Tovary a služby</t>
  </si>
  <si>
    <t xml:space="preserve">Očakávaná </t>
  </si>
  <si>
    <t>skutočnosť 2021</t>
  </si>
  <si>
    <t xml:space="preserve">Vratky stravné+ ost. služby </t>
  </si>
  <si>
    <t>Hakalová?</t>
  </si>
  <si>
    <t>450 - Z ostatných finančných operácií RF/úver</t>
  </si>
  <si>
    <t xml:space="preserve">Položka </t>
  </si>
  <si>
    <t>Rozpočet  6. zmena</t>
  </si>
  <si>
    <t>Rozpočet                  2022</t>
  </si>
  <si>
    <t>311- Granty RO</t>
  </si>
  <si>
    <t>312- UPSVAR+projekty</t>
  </si>
  <si>
    <t>453- pr. Minulých r.</t>
  </si>
  <si>
    <t>Spolu</t>
  </si>
  <si>
    <t>Rozvojový projekt- Spolu múdrejší+Juventa</t>
  </si>
  <si>
    <t>Soc. znevýh. prostr.+HN</t>
  </si>
  <si>
    <t>V Kláštore pod Znievom dňa 26.11.2021</t>
  </si>
  <si>
    <t>na rok 2023</t>
  </si>
  <si>
    <t>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</si>
</sst>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D5745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rgb="FF9900FF"/>
      <name val="Calibri"/>
      <family val="2"/>
      <charset val="238"/>
      <scheme val="minor"/>
    </font>
    <font>
      <sz val="11"/>
      <color rgb="FF9900F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5E7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DCE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9" xfId="0" applyFont="1" applyBorder="1"/>
    <xf numFmtId="4" fontId="0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/>
    <xf numFmtId="0" fontId="0" fillId="3" borderId="9" xfId="0" applyFill="1" applyBorder="1"/>
    <xf numFmtId="4" fontId="0" fillId="3" borderId="9" xfId="0" applyNumberFormat="1" applyFill="1" applyBorder="1"/>
    <xf numFmtId="4" fontId="2" fillId="3" borderId="9" xfId="0" applyNumberFormat="1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3" fillId="0" borderId="5" xfId="0" applyFont="1" applyBorder="1"/>
    <xf numFmtId="4" fontId="3" fillId="0" borderId="5" xfId="0" applyNumberFormat="1" applyFont="1" applyBorder="1"/>
    <xf numFmtId="0" fontId="4" fillId="0" borderId="5" xfId="0" applyFont="1" applyBorder="1" applyAlignment="1">
      <alignment wrapText="1"/>
    </xf>
    <xf numFmtId="4" fontId="4" fillId="0" borderId="5" xfId="0" applyNumberFormat="1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0" fontId="0" fillId="0" borderId="5" xfId="0" applyBorder="1" applyAlignment="1">
      <alignment wrapText="1"/>
    </xf>
    <xf numFmtId="4" fontId="5" fillId="0" borderId="5" xfId="0" applyNumberFormat="1" applyFont="1" applyBorder="1"/>
    <xf numFmtId="4" fontId="0" fillId="0" borderId="8" xfId="0" applyNumberFormat="1" applyBorder="1"/>
    <xf numFmtId="4" fontId="0" fillId="0" borderId="5" xfId="0" applyNumberFormat="1" applyFill="1" applyBorder="1"/>
    <xf numFmtId="4" fontId="0" fillId="0" borderId="5" xfId="0" applyNumberFormat="1" applyBorder="1"/>
    <xf numFmtId="0" fontId="2" fillId="0" borderId="5" xfId="0" applyFont="1" applyBorder="1"/>
    <xf numFmtId="0" fontId="0" fillId="0" borderId="9" xfId="0" applyBorder="1" applyAlignment="1">
      <alignment wrapText="1"/>
    </xf>
    <xf numFmtId="4" fontId="0" fillId="0" borderId="10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4" borderId="1" xfId="0" applyNumberFormat="1" applyFill="1" applyBorder="1"/>
    <xf numFmtId="0" fontId="4" fillId="0" borderId="9" xfId="0" applyFont="1" applyBorder="1" applyAlignment="1">
      <alignment wrapText="1"/>
    </xf>
    <xf numFmtId="4" fontId="4" fillId="0" borderId="9" xfId="0" applyNumberFormat="1" applyFont="1" applyBorder="1"/>
    <xf numFmtId="4" fontId="0" fillId="0" borderId="5" xfId="0" applyNumberFormat="1" applyFont="1" applyBorder="1"/>
    <xf numFmtId="4" fontId="6" fillId="0" borderId="5" xfId="0" applyNumberFormat="1" applyFont="1" applyBorder="1"/>
    <xf numFmtId="4" fontId="2" fillId="0" borderId="8" xfId="0" applyNumberFormat="1" applyFont="1" applyBorder="1"/>
    <xf numFmtId="4" fontId="7" fillId="0" borderId="5" xfId="0" applyNumberFormat="1" applyFont="1" applyBorder="1"/>
    <xf numFmtId="4" fontId="8" fillId="0" borderId="9" xfId="0" applyNumberFormat="1" applyFont="1" applyBorder="1"/>
    <xf numFmtId="0" fontId="7" fillId="0" borderId="9" xfId="0" applyFont="1" applyBorder="1" applyAlignment="1">
      <alignment wrapText="1"/>
    </xf>
    <xf numFmtId="4" fontId="5" fillId="0" borderId="9" xfId="0" applyNumberFormat="1" applyFont="1" applyBorder="1"/>
    <xf numFmtId="0" fontId="5" fillId="0" borderId="9" xfId="0" applyFont="1" applyBorder="1" applyAlignment="1">
      <alignment wrapText="1"/>
    </xf>
    <xf numFmtId="4" fontId="5" fillId="4" borderId="9" xfId="0" applyNumberFormat="1" applyFont="1" applyFill="1" applyBorder="1"/>
    <xf numFmtId="0" fontId="2" fillId="0" borderId="9" xfId="0" applyFont="1" applyBorder="1" applyAlignment="1">
      <alignment wrapText="1"/>
    </xf>
    <xf numFmtId="4" fontId="7" fillId="0" borderId="9" xfId="0" applyNumberFormat="1" applyFont="1" applyBorder="1"/>
    <xf numFmtId="4" fontId="7" fillId="4" borderId="9" xfId="0" applyNumberFormat="1" applyFont="1" applyFill="1" applyBorder="1"/>
    <xf numFmtId="0" fontId="0" fillId="0" borderId="9" xfId="0" applyBorder="1" applyAlignment="1">
      <alignment vertical="center" wrapText="1"/>
    </xf>
    <xf numFmtId="4" fontId="7" fillId="4" borderId="5" xfId="0" applyNumberFormat="1" applyFont="1" applyFill="1" applyBorder="1"/>
    <xf numFmtId="4" fontId="2" fillId="4" borderId="5" xfId="0" applyNumberFormat="1" applyFont="1" applyFill="1" applyBorder="1"/>
    <xf numFmtId="0" fontId="3" fillId="0" borderId="9" xfId="0" applyFont="1" applyBorder="1"/>
    <xf numFmtId="4" fontId="3" fillId="0" borderId="10" xfId="0" applyNumberFormat="1" applyFont="1" applyBorder="1"/>
    <xf numFmtId="4" fontId="5" fillId="0" borderId="10" xfId="0" applyNumberFormat="1" applyFont="1" applyBorder="1"/>
    <xf numFmtId="4" fontId="1" fillId="0" borderId="9" xfId="0" applyNumberFormat="1" applyFont="1" applyBorder="1"/>
    <xf numFmtId="4" fontId="3" fillId="0" borderId="9" xfId="0" applyNumberFormat="1" applyFont="1" applyBorder="1"/>
    <xf numFmtId="4" fontId="7" fillId="0" borderId="10" xfId="0" applyNumberFormat="1" applyFont="1" applyBorder="1"/>
    <xf numFmtId="4" fontId="2" fillId="4" borderId="9" xfId="0" applyNumberFormat="1" applyFont="1" applyFill="1" applyBorder="1"/>
    <xf numFmtId="0" fontId="2" fillId="2" borderId="9" xfId="0" applyFont="1" applyFill="1" applyBorder="1"/>
    <xf numFmtId="4" fontId="2" fillId="2" borderId="9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0" fontId="3" fillId="0" borderId="9" xfId="0" applyFont="1" applyBorder="1" applyAlignment="1">
      <alignment wrapText="1"/>
    </xf>
    <xf numFmtId="0" fontId="4" fillId="0" borderId="9" xfId="0" applyFont="1" applyBorder="1"/>
    <xf numFmtId="4" fontId="2" fillId="0" borderId="11" xfId="0" applyNumberFormat="1" applyFont="1" applyBorder="1"/>
    <xf numFmtId="4" fontId="9" fillId="0" borderId="9" xfId="0" applyNumberFormat="1" applyFont="1" applyBorder="1"/>
    <xf numFmtId="4" fontId="0" fillId="4" borderId="9" xfId="0" applyNumberFormat="1" applyFill="1" applyBorder="1"/>
    <xf numFmtId="0" fontId="10" fillId="0" borderId="9" xfId="0" applyFont="1" applyBorder="1" applyAlignment="1">
      <alignment wrapText="1"/>
    </xf>
    <xf numFmtId="4" fontId="11" fillId="0" borderId="9" xfId="0" applyNumberFormat="1" applyFont="1" applyBorder="1"/>
    <xf numFmtId="0" fontId="0" fillId="0" borderId="9" xfId="0" applyBorder="1" applyAlignment="1">
      <alignment horizontal="right" wrapText="1"/>
    </xf>
    <xf numFmtId="4" fontId="0" fillId="0" borderId="9" xfId="0" applyNumberFormat="1" applyFill="1" applyBorder="1"/>
    <xf numFmtId="4" fontId="12" fillId="4" borderId="9" xfId="0" applyNumberFormat="1" applyFont="1" applyFill="1" applyBorder="1"/>
    <xf numFmtId="4" fontId="12" fillId="0" borderId="9" xfId="0" applyNumberFormat="1" applyFont="1" applyBorder="1"/>
    <xf numFmtId="4" fontId="4" fillId="0" borderId="11" xfId="0" applyNumberFormat="1" applyFont="1" applyBorder="1"/>
    <xf numFmtId="4" fontId="7" fillId="0" borderId="9" xfId="0" applyNumberFormat="1" applyFont="1" applyFill="1" applyBorder="1"/>
    <xf numFmtId="4" fontId="5" fillId="0" borderId="11" xfId="0" applyNumberFormat="1" applyFont="1" applyBorder="1"/>
    <xf numFmtId="4" fontId="5" fillId="4" borderId="11" xfId="0" applyNumberFormat="1" applyFont="1" applyFill="1" applyBorder="1"/>
    <xf numFmtId="4" fontId="3" fillId="4" borderId="9" xfId="0" applyNumberFormat="1" applyFont="1" applyFill="1" applyBorder="1"/>
    <xf numFmtId="4" fontId="2" fillId="0" borderId="9" xfId="0" applyNumberFormat="1" applyFont="1" applyFill="1" applyBorder="1"/>
    <xf numFmtId="0" fontId="0" fillId="0" borderId="9" xfId="0" applyBorder="1"/>
    <xf numFmtId="14" fontId="0" fillId="0" borderId="9" xfId="0" applyNumberFormat="1" applyBorder="1"/>
    <xf numFmtId="4" fontId="9" fillId="4" borderId="9" xfId="0" applyNumberFormat="1" applyFont="1" applyFill="1" applyBorder="1"/>
    <xf numFmtId="4" fontId="0" fillId="4" borderId="9" xfId="0" applyNumberFormat="1" applyFont="1" applyFill="1" applyBorder="1"/>
    <xf numFmtId="4" fontId="6" fillId="4" borderId="5" xfId="0" applyNumberFormat="1" applyFont="1" applyFill="1" applyBorder="1"/>
    <xf numFmtId="4" fontId="13" fillId="0" borderId="9" xfId="0" applyNumberFormat="1" applyFont="1" applyBorder="1"/>
    <xf numFmtId="4" fontId="0" fillId="0" borderId="11" xfId="0" applyNumberFormat="1" applyFont="1" applyBorder="1"/>
    <xf numFmtId="4" fontId="5" fillId="0" borderId="12" xfId="0" applyNumberFormat="1" applyFont="1" applyBorder="1"/>
    <xf numFmtId="4" fontId="0" fillId="0" borderId="9" xfId="0" applyNumberFormat="1" applyFont="1" applyFill="1" applyBorder="1"/>
    <xf numFmtId="14" fontId="0" fillId="0" borderId="9" xfId="0" applyNumberFormat="1" applyBorder="1" applyAlignment="1">
      <alignment wrapText="1"/>
    </xf>
    <xf numFmtId="4" fontId="2" fillId="0" borderId="0" xfId="0" applyNumberFormat="1" applyFont="1"/>
    <xf numFmtId="0" fontId="2" fillId="3" borderId="9" xfId="0" applyFont="1" applyFill="1" applyBorder="1"/>
    <xf numFmtId="4" fontId="16" fillId="4" borderId="9" xfId="0" applyNumberFormat="1" applyFont="1" applyFill="1" applyBorder="1"/>
    <xf numFmtId="4" fontId="16" fillId="0" borderId="5" xfId="0" applyNumberFormat="1" applyFont="1" applyBorder="1"/>
    <xf numFmtId="4" fontId="16" fillId="0" borderId="9" xfId="0" applyNumberFormat="1" applyFont="1" applyBorder="1"/>
    <xf numFmtId="4" fontId="1" fillId="4" borderId="9" xfId="0" applyNumberFormat="1" applyFont="1" applyFill="1" applyBorder="1"/>
    <xf numFmtId="4" fontId="7" fillId="0" borderId="7" xfId="0" applyNumberFormat="1" applyFont="1" applyBorder="1"/>
    <xf numFmtId="4" fontId="7" fillId="4" borderId="7" xfId="0" applyNumberFormat="1" applyFont="1" applyFill="1" applyBorder="1"/>
    <xf numFmtId="4" fontId="0" fillId="4" borderId="5" xfId="0" applyNumberFormat="1" applyFill="1" applyBorder="1"/>
    <xf numFmtId="0" fontId="0" fillId="2" borderId="3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4" fontId="11" fillId="4" borderId="9" xfId="0" applyNumberFormat="1" applyFont="1" applyFill="1" applyBorder="1"/>
    <xf numFmtId="4" fontId="4" fillId="4" borderId="9" xfId="0" applyNumberFormat="1" applyFont="1" applyFill="1" applyBorder="1"/>
    <xf numFmtId="4" fontId="0" fillId="0" borderId="0" xfId="0" applyNumberFormat="1"/>
    <xf numFmtId="4" fontId="0" fillId="4" borderId="5" xfId="0" applyNumberFormat="1" applyFont="1" applyFill="1" applyBorder="1"/>
    <xf numFmtId="4" fontId="5" fillId="4" borderId="5" xfId="0" applyNumberFormat="1" applyFont="1" applyFill="1" applyBorder="1"/>
    <xf numFmtId="4" fontId="5" fillId="0" borderId="9" xfId="0" applyNumberFormat="1" applyFont="1" applyFill="1" applyBorder="1"/>
    <xf numFmtId="4" fontId="8" fillId="4" borderId="9" xfId="0" applyNumberFormat="1" applyFont="1" applyFill="1" applyBorder="1"/>
    <xf numFmtId="4" fontId="2" fillId="0" borderId="0" xfId="0" applyNumberFormat="1" applyFont="1" applyBorder="1"/>
    <xf numFmtId="4" fontId="4" fillId="0" borderId="0" xfId="0" applyNumberFormat="1" applyFont="1" applyBorder="1"/>
    <xf numFmtId="4" fontId="0" fillId="0" borderId="0" xfId="0" applyNumberFormat="1" applyFont="1" applyBorder="1"/>
    <xf numFmtId="4" fontId="6" fillId="0" borderId="0" xfId="0" applyNumberFormat="1" applyFont="1" applyBorder="1"/>
    <xf numFmtId="4" fontId="8" fillId="0" borderId="0" xfId="0" applyNumberFormat="1" applyFont="1" applyBorder="1"/>
    <xf numFmtId="4" fontId="5" fillId="0" borderId="0" xfId="0" applyNumberFormat="1" applyFont="1" applyBorder="1"/>
    <xf numFmtId="4" fontId="7" fillId="4" borderId="0" xfId="0" applyNumberFormat="1" applyFont="1" applyFill="1" applyBorder="1"/>
    <xf numFmtId="4" fontId="7" fillId="0" borderId="0" xfId="0" applyNumberFormat="1" applyFont="1" applyBorder="1"/>
    <xf numFmtId="4" fontId="3" fillId="0" borderId="0" xfId="0" applyNumberFormat="1" applyFont="1" applyBorder="1"/>
    <xf numFmtId="4" fontId="1" fillId="0" borderId="0" xfId="0" applyNumberFormat="1" applyFont="1" applyBorder="1"/>
    <xf numFmtId="0" fontId="0" fillId="4" borderId="0" xfId="0" applyFill="1"/>
    <xf numFmtId="4" fontId="0" fillId="4" borderId="0" xfId="0" applyNumberFormat="1" applyFill="1" applyBorder="1"/>
    <xf numFmtId="4" fontId="3" fillId="4" borderId="5" xfId="0" applyNumberFormat="1" applyFont="1" applyFill="1" applyBorder="1"/>
    <xf numFmtId="4" fontId="4" fillId="4" borderId="5" xfId="0" applyNumberFormat="1" applyFont="1" applyFill="1" applyBorder="1"/>
    <xf numFmtId="4" fontId="3" fillId="4" borderId="10" xfId="0" applyNumberFormat="1" applyFont="1" applyFill="1" applyBorder="1"/>
    <xf numFmtId="4" fontId="5" fillId="4" borderId="10" xfId="0" applyNumberFormat="1" applyFont="1" applyFill="1" applyBorder="1"/>
    <xf numFmtId="4" fontId="2" fillId="4" borderId="0" xfId="0" applyNumberFormat="1" applyFont="1" applyFill="1" applyBorder="1"/>
    <xf numFmtId="4" fontId="13" fillId="4" borderId="9" xfId="0" applyNumberFormat="1" applyFont="1" applyFill="1" applyBorder="1"/>
    <xf numFmtId="4" fontId="0" fillId="4" borderId="10" xfId="0" applyNumberFormat="1" applyFill="1" applyBorder="1"/>
    <xf numFmtId="14" fontId="0" fillId="4" borderId="9" xfId="0" applyNumberFormat="1" applyFill="1" applyBorder="1" applyAlignment="1">
      <alignment wrapText="1"/>
    </xf>
    <xf numFmtId="4" fontId="2" fillId="4" borderId="0" xfId="0" applyNumberFormat="1" applyFont="1" applyFill="1"/>
    <xf numFmtId="4" fontId="5" fillId="5" borderId="9" xfId="0" applyNumberFormat="1" applyFont="1" applyFill="1" applyBorder="1"/>
    <xf numFmtId="4" fontId="7" fillId="5" borderId="9" xfId="0" applyNumberFormat="1" applyFont="1" applyFill="1" applyBorder="1"/>
    <xf numFmtId="0" fontId="0" fillId="0" borderId="5" xfId="0" applyBorder="1" applyAlignment="1">
      <alignment vertical="center" wrapText="1"/>
    </xf>
    <xf numFmtId="4" fontId="19" fillId="4" borderId="5" xfId="0" applyNumberFormat="1" applyFont="1" applyFill="1" applyBorder="1"/>
    <xf numFmtId="4" fontId="20" fillId="4" borderId="9" xfId="0" applyNumberFormat="1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4" fontId="2" fillId="7" borderId="9" xfId="0" applyNumberFormat="1" applyFont="1" applyFill="1" applyBorder="1"/>
    <xf numFmtId="4" fontId="7" fillId="7" borderId="9" xfId="0" applyNumberFormat="1" applyFont="1" applyFill="1" applyBorder="1"/>
    <xf numFmtId="4" fontId="5" fillId="7" borderId="9" xfId="0" applyNumberFormat="1" applyFont="1" applyFill="1" applyBorder="1"/>
    <xf numFmtId="0" fontId="21" fillId="2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wrapText="1"/>
    </xf>
    <xf numFmtId="0" fontId="21" fillId="0" borderId="5" xfId="0" applyFont="1" applyBorder="1" applyAlignment="1">
      <alignment wrapText="1"/>
    </xf>
    <xf numFmtId="4" fontId="22" fillId="0" borderId="5" xfId="0" applyNumberFormat="1" applyFont="1" applyBorder="1"/>
    <xf numFmtId="4" fontId="23" fillId="0" borderId="5" xfId="0" applyNumberFormat="1" applyFont="1" applyBorder="1"/>
    <xf numFmtId="0" fontId="21" fillId="0" borderId="13" xfId="0" applyFont="1" applyBorder="1" applyAlignment="1">
      <alignment wrapText="1"/>
    </xf>
    <xf numFmtId="4" fontId="22" fillId="0" borderId="13" xfId="0" applyNumberFormat="1" applyFont="1" applyBorder="1"/>
    <xf numFmtId="4" fontId="23" fillId="0" borderId="13" xfId="0" applyNumberFormat="1" applyFont="1" applyBorder="1"/>
    <xf numFmtId="0" fontId="2" fillId="0" borderId="5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/>
    </xf>
    <xf numFmtId="4" fontId="21" fillId="0" borderId="0" xfId="0" applyNumberFormat="1" applyFont="1" applyBorder="1"/>
    <xf numFmtId="0" fontId="21" fillId="0" borderId="12" xfId="0" applyFont="1" applyBorder="1"/>
    <xf numFmtId="0" fontId="24" fillId="0" borderId="9" xfId="0" applyFont="1" applyBorder="1" applyAlignment="1">
      <alignment wrapText="1"/>
    </xf>
    <xf numFmtId="4" fontId="24" fillId="0" borderId="9" xfId="0" applyNumberFormat="1" applyFont="1" applyBorder="1"/>
    <xf numFmtId="4" fontId="25" fillId="0" borderId="9" xfId="0" applyNumberFormat="1" applyFont="1" applyBorder="1"/>
    <xf numFmtId="0" fontId="24" fillId="0" borderId="13" xfId="0" applyFont="1" applyBorder="1" applyAlignment="1">
      <alignment wrapText="1"/>
    </xf>
    <xf numFmtId="4" fontId="24" fillId="0" borderId="13" xfId="0" applyNumberFormat="1" applyFont="1" applyBorder="1"/>
    <xf numFmtId="4" fontId="25" fillId="0" borderId="13" xfId="0" applyNumberFormat="1" applyFont="1" applyBorder="1"/>
    <xf numFmtId="4" fontId="7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DCE7"/>
      <color rgb="FF9900FF"/>
      <color rgb="FF6600FF"/>
      <color rgb="FF9933FF"/>
      <color rgb="FFCC66FF"/>
      <color rgb="FFFFD5E7"/>
      <color rgb="FFFFCDEE"/>
      <color rgb="FFFF66CC"/>
      <color rgb="FFFF99F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7"/>
  <sheetViews>
    <sheetView tabSelected="1" zoomScale="80" zoomScaleNormal="80" workbookViewId="0">
      <pane ySplit="2" topLeftCell="A7" activePane="bottomLeft" state="frozen"/>
      <selection pane="bottomLeft" activeCell="J29" sqref="J29"/>
    </sheetView>
  </sheetViews>
  <sheetFormatPr defaultRowHeight="15" x14ac:dyDescent="0.25"/>
  <cols>
    <col min="1" max="1" width="29" customWidth="1"/>
    <col min="2" max="2" width="12.28515625" customWidth="1"/>
    <col min="3" max="3" width="13.7109375" customWidth="1"/>
    <col min="4" max="4" width="12.85546875" customWidth="1"/>
    <col min="5" max="7" width="16.7109375" customWidth="1"/>
    <col min="8" max="8" width="14.28515625" customWidth="1"/>
    <col min="9" max="9" width="14.5703125" customWidth="1"/>
    <col min="10" max="10" width="15.7109375" customWidth="1"/>
    <col min="12" max="12" width="13.28515625" customWidth="1"/>
  </cols>
  <sheetData>
    <row r="1" spans="1:10" ht="43.5" customHeight="1" x14ac:dyDescent="0.25">
      <c r="A1" s="170" t="s">
        <v>278</v>
      </c>
      <c r="B1" s="171"/>
      <c r="C1" s="171"/>
      <c r="D1" s="171"/>
      <c r="E1" s="171"/>
      <c r="F1" s="171"/>
      <c r="G1" s="171"/>
      <c r="H1" s="171"/>
    </row>
    <row r="2" spans="1:10" ht="30.75" customHeight="1" x14ac:dyDescent="0.25">
      <c r="A2" s="1"/>
      <c r="B2" s="105" t="s">
        <v>232</v>
      </c>
      <c r="C2" s="141" t="s">
        <v>238</v>
      </c>
      <c r="D2" s="140" t="s">
        <v>276</v>
      </c>
      <c r="E2" s="106" t="s">
        <v>233</v>
      </c>
      <c r="F2" s="142" t="s">
        <v>289</v>
      </c>
      <c r="G2" s="106" t="s">
        <v>279</v>
      </c>
      <c r="H2" s="106" t="s">
        <v>234</v>
      </c>
      <c r="I2" s="106" t="s">
        <v>239</v>
      </c>
      <c r="J2" s="106" t="s">
        <v>277</v>
      </c>
    </row>
    <row r="3" spans="1:10" x14ac:dyDescent="0.25">
      <c r="A3" s="11" t="s">
        <v>4</v>
      </c>
      <c r="B3" s="12">
        <f t="shared" ref="B3:H3" si="0">B30</f>
        <v>1896502.66</v>
      </c>
      <c r="C3" s="13">
        <f t="shared" ref="C3:D3" si="1">C30</f>
        <v>2158313.2799999998</v>
      </c>
      <c r="D3" s="89">
        <f t="shared" si="1"/>
        <v>2245975.33</v>
      </c>
      <c r="E3" s="12">
        <f t="shared" si="0"/>
        <v>1987865.02</v>
      </c>
      <c r="F3" s="12">
        <f t="shared" si="0"/>
        <v>2071578.1800000002</v>
      </c>
      <c r="G3" s="12">
        <f t="shared" si="0"/>
        <v>2289093.94</v>
      </c>
      <c r="H3" s="12">
        <f t="shared" si="0"/>
        <v>2057965.02</v>
      </c>
      <c r="I3" s="12">
        <f t="shared" ref="I3:J3" si="2">I30</f>
        <v>2052965.02</v>
      </c>
      <c r="J3" s="12">
        <f t="shared" si="2"/>
        <v>2052965.02</v>
      </c>
    </row>
    <row r="4" spans="1:10" x14ac:dyDescent="0.25">
      <c r="A4" s="11" t="s">
        <v>5</v>
      </c>
      <c r="B4" s="12">
        <f>B117</f>
        <v>1759038.33</v>
      </c>
      <c r="C4" s="13">
        <f t="shared" ref="C4" si="3">C117</f>
        <v>1980723.93</v>
      </c>
      <c r="D4" s="89">
        <f t="shared" ref="D4" si="4">D117</f>
        <v>2072937.3900000001</v>
      </c>
      <c r="E4" s="12">
        <f>E117</f>
        <v>1886838.02</v>
      </c>
      <c r="F4" s="12">
        <f t="shared" ref="F4:G4" si="5">F117</f>
        <v>2009028.8800000001</v>
      </c>
      <c r="G4" s="12">
        <f t="shared" si="5"/>
        <v>2141306.33</v>
      </c>
      <c r="H4" s="12">
        <f>H117</f>
        <v>2006952.02</v>
      </c>
      <c r="I4" s="12">
        <f t="shared" ref="I4:J4" si="6">I117</f>
        <v>1966213.02</v>
      </c>
      <c r="J4" s="12">
        <f t="shared" si="6"/>
        <v>1966213.02</v>
      </c>
    </row>
    <row r="5" spans="1:10" x14ac:dyDescent="0.25">
      <c r="A5" s="11" t="s">
        <v>6</v>
      </c>
      <c r="B5" s="12">
        <f t="shared" ref="B5:H5" si="7">B3-B4</f>
        <v>137464.32999999984</v>
      </c>
      <c r="C5" s="13">
        <f t="shared" ref="C5" si="8">C3-C4</f>
        <v>177589.34999999986</v>
      </c>
      <c r="D5" s="89">
        <f t="shared" ref="D5" si="9">D3-D4</f>
        <v>173037.93999999994</v>
      </c>
      <c r="E5" s="12">
        <f t="shared" si="7"/>
        <v>101027</v>
      </c>
      <c r="F5" s="12">
        <f t="shared" si="7"/>
        <v>62549.300000000047</v>
      </c>
      <c r="G5" s="12">
        <f t="shared" si="7"/>
        <v>147787.60999999987</v>
      </c>
      <c r="H5" s="12">
        <f t="shared" si="7"/>
        <v>51013</v>
      </c>
      <c r="I5" s="12">
        <f t="shared" ref="I5:J5" si="10">I3-I4</f>
        <v>86752</v>
      </c>
      <c r="J5" s="12">
        <f t="shared" si="10"/>
        <v>86752</v>
      </c>
    </row>
    <row r="6" spans="1:10" x14ac:dyDescent="0.25">
      <c r="C6" s="14"/>
      <c r="D6" s="124"/>
    </row>
    <row r="7" spans="1:10" x14ac:dyDescent="0.25">
      <c r="A7" s="11" t="s">
        <v>7</v>
      </c>
      <c r="B7" s="12">
        <f>B93</f>
        <v>483455.76</v>
      </c>
      <c r="C7" s="13">
        <f t="shared" ref="C7" si="11">C93</f>
        <v>0</v>
      </c>
      <c r="D7" s="89">
        <f t="shared" ref="D7" si="12">D93</f>
        <v>737948.65000000014</v>
      </c>
      <c r="E7" s="12">
        <f>E93</f>
        <v>169935.3</v>
      </c>
      <c r="F7" s="12">
        <f t="shared" ref="F7:G7" si="13">F93</f>
        <v>225935.30000000002</v>
      </c>
      <c r="G7" s="12">
        <f t="shared" si="13"/>
        <v>175341.36</v>
      </c>
      <c r="H7" s="12">
        <f>H93</f>
        <v>55776.38</v>
      </c>
      <c r="I7" s="12">
        <f t="shared" ref="I7:J7" si="14">I93</f>
        <v>0</v>
      </c>
      <c r="J7" s="12">
        <f t="shared" si="14"/>
        <v>0</v>
      </c>
    </row>
    <row r="8" spans="1:10" x14ac:dyDescent="0.25">
      <c r="A8" s="11" t="s">
        <v>8</v>
      </c>
      <c r="B8" s="12">
        <f>B303</f>
        <v>550364.87000000011</v>
      </c>
      <c r="C8" s="13">
        <f t="shared" ref="C8" si="15">C303</f>
        <v>94365.680000000008</v>
      </c>
      <c r="D8" s="89">
        <f t="shared" ref="D8" si="16">D303</f>
        <v>409367.27999999997</v>
      </c>
      <c r="E8" s="12">
        <f>E303</f>
        <v>175107.16999999998</v>
      </c>
      <c r="F8" s="12">
        <f t="shared" ref="F8:G8" si="17">F303</f>
        <v>854477.17</v>
      </c>
      <c r="G8" s="12">
        <f t="shared" si="17"/>
        <v>378877.17</v>
      </c>
      <c r="H8" s="12">
        <f>H303</f>
        <v>583277.02</v>
      </c>
      <c r="I8" s="12">
        <f t="shared" ref="I8:J8" si="18">I303</f>
        <v>0</v>
      </c>
      <c r="J8" s="12">
        <f t="shared" si="18"/>
        <v>0</v>
      </c>
    </row>
    <row r="9" spans="1:10" x14ac:dyDescent="0.25">
      <c r="A9" s="11" t="s">
        <v>6</v>
      </c>
      <c r="B9" s="12">
        <f t="shared" ref="B9:H9" si="19">B7-B8</f>
        <v>-66909.110000000102</v>
      </c>
      <c r="C9" s="13">
        <f t="shared" ref="C9" si="20">C7-C8</f>
        <v>-94365.680000000008</v>
      </c>
      <c r="D9" s="89">
        <f t="shared" ref="D9" si="21">D7-D8</f>
        <v>328581.37000000017</v>
      </c>
      <c r="E9" s="12">
        <f t="shared" si="19"/>
        <v>-5171.8699999999953</v>
      </c>
      <c r="F9" s="12">
        <f t="shared" si="19"/>
        <v>-628541.87</v>
      </c>
      <c r="G9" s="12">
        <f t="shared" si="19"/>
        <v>-203535.81</v>
      </c>
      <c r="H9" s="12">
        <f t="shared" si="19"/>
        <v>-527500.64</v>
      </c>
      <c r="I9" s="12">
        <f t="shared" ref="I9:J9" si="22">I7-I8</f>
        <v>0</v>
      </c>
      <c r="J9" s="12">
        <f t="shared" si="22"/>
        <v>0</v>
      </c>
    </row>
    <row r="10" spans="1:10" x14ac:dyDescent="0.25">
      <c r="C10" s="14"/>
      <c r="D10" s="124"/>
    </row>
    <row r="11" spans="1:10" x14ac:dyDescent="0.25">
      <c r="A11" s="11" t="s">
        <v>9</v>
      </c>
      <c r="B11" s="12">
        <f>B105</f>
        <v>208660.43</v>
      </c>
      <c r="C11" s="13">
        <f t="shared" ref="C11" si="23">C105</f>
        <v>120389.14</v>
      </c>
      <c r="D11" s="89">
        <f t="shared" ref="D11" si="24">D105</f>
        <v>732477.78</v>
      </c>
      <c r="E11" s="12">
        <f>E105</f>
        <v>41264.06</v>
      </c>
      <c r="F11" s="12">
        <f t="shared" ref="F11:G11" si="25">F105</f>
        <v>652803.26</v>
      </c>
      <c r="G11" s="12">
        <f t="shared" si="25"/>
        <v>159719.20000000001</v>
      </c>
      <c r="H11" s="12">
        <f>H105</f>
        <v>546329.06999999995</v>
      </c>
      <c r="I11" s="12">
        <f t="shared" ref="I11:J11" si="26">I105</f>
        <v>0</v>
      </c>
      <c r="J11" s="12">
        <f t="shared" si="26"/>
        <v>0</v>
      </c>
    </row>
    <row r="12" spans="1:10" x14ac:dyDescent="0.25">
      <c r="A12" s="11" t="s">
        <v>10</v>
      </c>
      <c r="B12" s="12">
        <f>B344</f>
        <v>202157.79</v>
      </c>
      <c r="C12" s="13">
        <f t="shared" ref="C12" si="27">C344</f>
        <v>104561.88</v>
      </c>
      <c r="D12" s="89">
        <f t="shared" ref="D12" si="28">D344</f>
        <v>197955</v>
      </c>
      <c r="E12" s="12">
        <f>E344</f>
        <v>55220</v>
      </c>
      <c r="F12" s="12">
        <f t="shared" ref="F12:G12" si="29">F344</f>
        <v>55220</v>
      </c>
      <c r="G12" s="12">
        <f t="shared" si="29"/>
        <v>55220</v>
      </c>
      <c r="H12" s="12">
        <f>H344</f>
        <v>55220</v>
      </c>
      <c r="I12" s="12">
        <f t="shared" ref="I12:J12" si="30">I344</f>
        <v>55220</v>
      </c>
      <c r="J12" s="12">
        <f t="shared" si="30"/>
        <v>55220</v>
      </c>
    </row>
    <row r="13" spans="1:10" x14ac:dyDescent="0.25">
      <c r="A13" s="11" t="s">
        <v>6</v>
      </c>
      <c r="B13" s="12">
        <f t="shared" ref="B13:H13" si="31">B11-B12</f>
        <v>6502.6399999999849</v>
      </c>
      <c r="C13" s="13">
        <f t="shared" ref="C13" si="32">C11-C12</f>
        <v>15827.259999999995</v>
      </c>
      <c r="D13" s="89">
        <f t="shared" ref="D13" si="33">D11-D12</f>
        <v>534522.78</v>
      </c>
      <c r="E13" s="12">
        <f t="shared" si="31"/>
        <v>-13955.940000000002</v>
      </c>
      <c r="F13" s="12">
        <f t="shared" si="31"/>
        <v>597583.26</v>
      </c>
      <c r="G13" s="12">
        <f t="shared" si="31"/>
        <v>104499.20000000001</v>
      </c>
      <c r="H13" s="12">
        <f t="shared" si="31"/>
        <v>491109.06999999995</v>
      </c>
      <c r="I13" s="12">
        <f t="shared" ref="I13:J13" si="34">I11-I12</f>
        <v>-55220</v>
      </c>
      <c r="J13" s="12">
        <f t="shared" si="34"/>
        <v>-55220</v>
      </c>
    </row>
    <row r="14" spans="1:10" x14ac:dyDescent="0.25">
      <c r="C14" s="14"/>
      <c r="D14" s="124"/>
    </row>
    <row r="15" spans="1:10" x14ac:dyDescent="0.25">
      <c r="A15" s="15" t="s">
        <v>224</v>
      </c>
      <c r="B15" s="16">
        <f t="shared" ref="B15:H15" si="35">B5+B9+B13</f>
        <v>77057.859999999724</v>
      </c>
      <c r="C15" s="17">
        <f t="shared" ref="C15" si="36">C5+C9+C13</f>
        <v>99050.929999999847</v>
      </c>
      <c r="D15" s="17">
        <f t="shared" ref="D15" si="37">D5+D9+D13</f>
        <v>1036142.0900000001</v>
      </c>
      <c r="E15" s="16">
        <f t="shared" si="35"/>
        <v>81899.19</v>
      </c>
      <c r="F15" s="16">
        <f t="shared" si="35"/>
        <v>31590.690000000061</v>
      </c>
      <c r="G15" s="16">
        <f t="shared" si="35"/>
        <v>48750.999999999884</v>
      </c>
      <c r="H15" s="16">
        <f t="shared" si="35"/>
        <v>14621.429999999935</v>
      </c>
      <c r="I15" s="16">
        <f t="shared" ref="I15:J15" si="38">I5+I9+I13</f>
        <v>31532</v>
      </c>
      <c r="J15" s="16">
        <f t="shared" si="38"/>
        <v>31532</v>
      </c>
    </row>
    <row r="16" spans="1:1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</row>
    <row r="17" spans="1:12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</row>
    <row r="18" spans="1:12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</row>
    <row r="19" spans="1:12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</row>
    <row r="20" spans="1:12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19"/>
    </row>
    <row r="21" spans="1:12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</row>
    <row r="22" spans="1:12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19"/>
    </row>
    <row r="23" spans="1:12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</row>
    <row r="24" spans="1:12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</row>
    <row r="26" spans="1:12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19"/>
    </row>
    <row r="27" spans="1:12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19"/>
    </row>
    <row r="28" spans="1:12" ht="36" customHeight="1" x14ac:dyDescent="0.25">
      <c r="A28" s="1"/>
      <c r="B28" s="4" t="s">
        <v>241</v>
      </c>
      <c r="C28" s="5" t="s">
        <v>241</v>
      </c>
      <c r="D28" s="2" t="s">
        <v>274</v>
      </c>
      <c r="E28" s="3" t="s">
        <v>0</v>
      </c>
      <c r="F28" s="143" t="s">
        <v>0</v>
      </c>
      <c r="G28" s="3" t="s">
        <v>293</v>
      </c>
      <c r="H28" s="3" t="s">
        <v>0</v>
      </c>
      <c r="I28" s="3" t="s">
        <v>0</v>
      </c>
      <c r="J28" s="3" t="s">
        <v>0</v>
      </c>
    </row>
    <row r="29" spans="1:12" x14ac:dyDescent="0.25">
      <c r="A29" s="6"/>
      <c r="B29" s="9" t="s">
        <v>1</v>
      </c>
      <c r="C29" s="10" t="s">
        <v>240</v>
      </c>
      <c r="D29" s="7">
        <v>2020</v>
      </c>
      <c r="E29" s="8" t="s">
        <v>2</v>
      </c>
      <c r="F29" s="144" t="s">
        <v>275</v>
      </c>
      <c r="G29" s="8" t="s">
        <v>294</v>
      </c>
      <c r="H29" s="8" t="s">
        <v>3</v>
      </c>
      <c r="I29" s="8" t="s">
        <v>308</v>
      </c>
      <c r="J29" s="8" t="s">
        <v>309</v>
      </c>
    </row>
    <row r="30" spans="1:12" x14ac:dyDescent="0.25">
      <c r="A30" s="20" t="s">
        <v>4</v>
      </c>
      <c r="B30" s="21">
        <f t="shared" ref="B30" si="39">SUM(B31+B44+B61)</f>
        <v>1896502.66</v>
      </c>
      <c r="C30" s="21">
        <f t="shared" ref="C30" si="40">SUM(C31+C44+C61)</f>
        <v>2158313.2799999998</v>
      </c>
      <c r="D30" s="126">
        <f>SUM(D31+D44+D61)</f>
        <v>2245975.33</v>
      </c>
      <c r="E30" s="21">
        <f t="shared" ref="E30:I30" si="41">SUM(E31+E44+E61)</f>
        <v>1987865.02</v>
      </c>
      <c r="F30" s="21">
        <f t="shared" si="41"/>
        <v>2071578.1800000002</v>
      </c>
      <c r="G30" s="21">
        <f t="shared" si="41"/>
        <v>2289093.94</v>
      </c>
      <c r="H30" s="21">
        <f t="shared" si="41"/>
        <v>2057965.02</v>
      </c>
      <c r="I30" s="21">
        <f t="shared" si="41"/>
        <v>2052965.02</v>
      </c>
      <c r="J30" s="21">
        <f t="shared" ref="J30" si="42">SUM(J31+J44+J61)</f>
        <v>2052965.02</v>
      </c>
    </row>
    <row r="31" spans="1:12" x14ac:dyDescent="0.25">
      <c r="A31" s="22" t="s">
        <v>12</v>
      </c>
      <c r="B31" s="23">
        <f t="shared" ref="B31" si="43">SUM(B32+B34+B38)</f>
        <v>1142023.8899999999</v>
      </c>
      <c r="C31" s="23">
        <f t="shared" ref="C31" si="44">SUM(C32+C34+C38)</f>
        <v>1209458.1299999999</v>
      </c>
      <c r="D31" s="127">
        <f t="shared" ref="D31:I31" si="45">SUM(D32+D34+D38)</f>
        <v>1264147.6100000001</v>
      </c>
      <c r="E31" s="23">
        <f t="shared" si="45"/>
        <v>1269476</v>
      </c>
      <c r="F31" s="23">
        <f t="shared" si="45"/>
        <v>1269476</v>
      </c>
      <c r="G31" s="23">
        <f t="shared" si="45"/>
        <v>1300576</v>
      </c>
      <c r="H31" s="23">
        <f t="shared" si="45"/>
        <v>1342576</v>
      </c>
      <c r="I31" s="23">
        <f t="shared" si="45"/>
        <v>1342576</v>
      </c>
      <c r="J31" s="23">
        <f t="shared" ref="J31" si="46">SUM(J32+J34+J38)</f>
        <v>1342576</v>
      </c>
    </row>
    <row r="32" spans="1:12" ht="42" customHeight="1" x14ac:dyDescent="0.25">
      <c r="A32" s="24" t="s">
        <v>13</v>
      </c>
      <c r="B32" s="25">
        <f>B33</f>
        <v>1052674.06</v>
      </c>
      <c r="C32" s="25">
        <f t="shared" ref="C32:D32" si="47">C33</f>
        <v>1120989.69</v>
      </c>
      <c r="D32" s="25">
        <f t="shared" si="47"/>
        <v>1170434.05</v>
      </c>
      <c r="E32" s="25">
        <f>E33</f>
        <v>1170000</v>
      </c>
      <c r="F32" s="25">
        <f t="shared" ref="F32:G32" si="48">F33</f>
        <v>1170000</v>
      </c>
      <c r="G32" s="25">
        <f t="shared" si="48"/>
        <v>1200000</v>
      </c>
      <c r="H32" s="25">
        <v>1230000</v>
      </c>
      <c r="I32" s="25">
        <v>1230000</v>
      </c>
      <c r="J32" s="25">
        <v>1230000</v>
      </c>
      <c r="L32" s="114"/>
    </row>
    <row r="33" spans="1:12" x14ac:dyDescent="0.25">
      <c r="A33" s="26" t="s">
        <v>14</v>
      </c>
      <c r="B33" s="28">
        <v>1052674.06</v>
      </c>
      <c r="C33" s="29">
        <v>1120989.69</v>
      </c>
      <c r="D33" s="104">
        <v>1170434.05</v>
      </c>
      <c r="E33" s="30">
        <v>1170000</v>
      </c>
      <c r="F33" s="30">
        <v>1170000</v>
      </c>
      <c r="G33" s="30">
        <v>1200000</v>
      </c>
      <c r="H33" s="30">
        <v>1200000</v>
      </c>
      <c r="I33" s="30">
        <v>1200000</v>
      </c>
      <c r="J33" s="30">
        <v>1200000</v>
      </c>
      <c r="L33" s="68"/>
    </row>
    <row r="34" spans="1:12" x14ac:dyDescent="0.25">
      <c r="A34" s="31" t="s">
        <v>15</v>
      </c>
      <c r="B34" s="25">
        <f t="shared" ref="B34" si="49">SUM(B35:B37)</f>
        <v>48205.63</v>
      </c>
      <c r="C34" s="25">
        <f t="shared" ref="C34:I34" si="50">SUM(C35:C37)</f>
        <v>43372.160000000003</v>
      </c>
      <c r="D34" s="55">
        <f t="shared" si="50"/>
        <v>54299.79</v>
      </c>
      <c r="E34" s="25">
        <f t="shared" si="50"/>
        <v>48300</v>
      </c>
      <c r="F34" s="25">
        <f t="shared" si="50"/>
        <v>48300</v>
      </c>
      <c r="G34" s="25">
        <f t="shared" si="50"/>
        <v>53400</v>
      </c>
      <c r="H34" s="25">
        <f t="shared" si="50"/>
        <v>58400</v>
      </c>
      <c r="I34" s="25">
        <f t="shared" si="50"/>
        <v>58400</v>
      </c>
      <c r="J34" s="25">
        <f t="shared" ref="J34" si="51">SUM(J35:J37)</f>
        <v>58400</v>
      </c>
      <c r="L34" s="114"/>
    </row>
    <row r="35" spans="1:12" x14ac:dyDescent="0.25">
      <c r="A35" s="26" t="s">
        <v>16</v>
      </c>
      <c r="B35" s="30">
        <v>18820.28</v>
      </c>
      <c r="C35" s="30">
        <v>18318.98</v>
      </c>
      <c r="D35" s="104">
        <v>29853.69</v>
      </c>
      <c r="E35" s="30">
        <v>25000</v>
      </c>
      <c r="F35" s="30">
        <v>25000</v>
      </c>
      <c r="G35" s="30">
        <v>30000</v>
      </c>
      <c r="H35" s="30">
        <v>32500</v>
      </c>
      <c r="I35" s="30">
        <v>32500</v>
      </c>
      <c r="J35" s="30">
        <v>32500</v>
      </c>
      <c r="L35" s="68"/>
    </row>
    <row r="36" spans="1:12" x14ac:dyDescent="0.25">
      <c r="A36" s="26" t="s">
        <v>17</v>
      </c>
      <c r="B36" s="30">
        <v>28985.57</v>
      </c>
      <c r="C36" s="30">
        <v>24649.45</v>
      </c>
      <c r="D36" s="104">
        <v>24071.16</v>
      </c>
      <c r="E36" s="30">
        <v>23000</v>
      </c>
      <c r="F36" s="30">
        <v>23000</v>
      </c>
      <c r="G36" s="30">
        <v>23000</v>
      </c>
      <c r="H36" s="30">
        <v>25500</v>
      </c>
      <c r="I36" s="30">
        <v>25500</v>
      </c>
      <c r="J36" s="30">
        <v>25500</v>
      </c>
      <c r="L36" s="68"/>
    </row>
    <row r="37" spans="1:12" ht="43.5" customHeight="1" x14ac:dyDescent="0.25">
      <c r="A37" s="26" t="s">
        <v>18</v>
      </c>
      <c r="B37" s="30">
        <v>399.78</v>
      </c>
      <c r="C37" s="30">
        <v>403.73</v>
      </c>
      <c r="D37" s="104">
        <v>374.94</v>
      </c>
      <c r="E37" s="30">
        <v>300</v>
      </c>
      <c r="F37" s="30">
        <v>300</v>
      </c>
      <c r="G37" s="30">
        <v>400</v>
      </c>
      <c r="H37" s="30">
        <v>400</v>
      </c>
      <c r="I37" s="30">
        <v>400</v>
      </c>
      <c r="J37" s="30">
        <v>400</v>
      </c>
      <c r="L37" s="68"/>
    </row>
    <row r="38" spans="1:12" x14ac:dyDescent="0.25">
      <c r="A38" s="24" t="s">
        <v>19</v>
      </c>
      <c r="B38" s="25">
        <f t="shared" ref="B38" si="52">SUM(B39:B43)</f>
        <v>41144.199999999997</v>
      </c>
      <c r="C38" s="25">
        <f t="shared" ref="C38:I38" si="53">SUM(C39:C43)</f>
        <v>45096.28</v>
      </c>
      <c r="D38" s="55">
        <f t="shared" si="53"/>
        <v>39413.769999999997</v>
      </c>
      <c r="E38" s="25">
        <f t="shared" si="53"/>
        <v>51176</v>
      </c>
      <c r="F38" s="25">
        <f t="shared" si="53"/>
        <v>51176</v>
      </c>
      <c r="G38" s="25">
        <f t="shared" si="53"/>
        <v>47176</v>
      </c>
      <c r="H38" s="25">
        <f t="shared" si="53"/>
        <v>54176</v>
      </c>
      <c r="I38" s="25">
        <f t="shared" si="53"/>
        <v>54176</v>
      </c>
      <c r="J38" s="25">
        <f t="shared" ref="J38" si="54">SUM(J39:J43)</f>
        <v>54176</v>
      </c>
      <c r="L38" s="114"/>
    </row>
    <row r="39" spans="1:12" x14ac:dyDescent="0.25">
      <c r="A39" s="26" t="s">
        <v>20</v>
      </c>
      <c r="B39" s="30">
        <v>28</v>
      </c>
      <c r="C39" s="30">
        <v>0</v>
      </c>
      <c r="D39" s="104">
        <v>4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L39" s="68"/>
    </row>
    <row r="40" spans="1:12" ht="30" customHeight="1" x14ac:dyDescent="0.25">
      <c r="A40" s="26" t="s">
        <v>21</v>
      </c>
      <c r="B40" s="30">
        <v>66</v>
      </c>
      <c r="C40" s="30">
        <v>66</v>
      </c>
      <c r="D40" s="104">
        <v>66</v>
      </c>
      <c r="E40" s="30">
        <v>66</v>
      </c>
      <c r="F40" s="30">
        <v>66</v>
      </c>
      <c r="G40" s="30">
        <v>66</v>
      </c>
      <c r="H40" s="30">
        <v>66</v>
      </c>
      <c r="I40" s="30">
        <v>66</v>
      </c>
      <c r="J40" s="30">
        <v>66</v>
      </c>
      <c r="L40" s="68"/>
    </row>
    <row r="41" spans="1:12" x14ac:dyDescent="0.25">
      <c r="A41" s="26" t="s">
        <v>22</v>
      </c>
      <c r="B41" s="30">
        <v>142.58000000000001</v>
      </c>
      <c r="C41" s="30">
        <v>90.69</v>
      </c>
      <c r="D41" s="104">
        <v>109.89</v>
      </c>
      <c r="E41" s="30">
        <v>110</v>
      </c>
      <c r="F41" s="30">
        <v>110</v>
      </c>
      <c r="G41" s="30">
        <v>110</v>
      </c>
      <c r="H41" s="30">
        <v>110</v>
      </c>
      <c r="I41" s="30">
        <v>110</v>
      </c>
      <c r="J41" s="30">
        <v>110</v>
      </c>
      <c r="L41" s="68"/>
    </row>
    <row r="42" spans="1:12" ht="30.75" customHeight="1" x14ac:dyDescent="0.25">
      <c r="A42" s="32" t="s">
        <v>23</v>
      </c>
      <c r="B42" s="35">
        <v>9162</v>
      </c>
      <c r="C42" s="34">
        <v>11163</v>
      </c>
      <c r="D42" s="73">
        <v>510</v>
      </c>
      <c r="E42" s="34">
        <v>10000</v>
      </c>
      <c r="F42" s="34">
        <v>10000</v>
      </c>
      <c r="G42" s="34">
        <v>6000</v>
      </c>
      <c r="H42" s="34">
        <v>10000</v>
      </c>
      <c r="I42" s="34">
        <v>10000</v>
      </c>
      <c r="J42" s="34">
        <v>10000</v>
      </c>
      <c r="L42" s="68"/>
    </row>
    <row r="43" spans="1:12" ht="45" customHeight="1" x14ac:dyDescent="0.25">
      <c r="A43" s="36" t="s">
        <v>24</v>
      </c>
      <c r="B43" s="37">
        <v>31745.62</v>
      </c>
      <c r="C43" s="38">
        <v>33776.589999999997</v>
      </c>
      <c r="D43" s="38">
        <v>38723.879999999997</v>
      </c>
      <c r="E43" s="37">
        <v>41000</v>
      </c>
      <c r="F43" s="37">
        <v>41000</v>
      </c>
      <c r="G43" s="37">
        <v>41000</v>
      </c>
      <c r="H43" s="37">
        <v>44000</v>
      </c>
      <c r="I43" s="37">
        <v>44000</v>
      </c>
      <c r="J43" s="37">
        <v>44000</v>
      </c>
      <c r="L43" s="68"/>
    </row>
    <row r="44" spans="1:12" x14ac:dyDescent="0.25">
      <c r="A44" s="39" t="s">
        <v>25</v>
      </c>
      <c r="B44" s="40">
        <f t="shared" ref="B44" si="55">SUM(B45+B49+B58+B59)</f>
        <v>144818</v>
      </c>
      <c r="C44" s="40">
        <f t="shared" ref="C44" si="56">SUM(C45+C49+C58+C59)</f>
        <v>156646.07</v>
      </c>
      <c r="D44" s="108">
        <f>SUM(D45+D49+D58+D59+D60)</f>
        <v>105819.89000000001</v>
      </c>
      <c r="E44" s="108">
        <f t="shared" ref="E44:H44" si="57">SUM(E45+E49+E58+E59)</f>
        <v>116520</v>
      </c>
      <c r="F44" s="108">
        <f t="shared" si="57"/>
        <v>126020</v>
      </c>
      <c r="G44" s="108">
        <f t="shared" si="57"/>
        <v>104520</v>
      </c>
      <c r="H44" s="108">
        <f t="shared" si="57"/>
        <v>108520</v>
      </c>
      <c r="I44" s="40">
        <f t="shared" ref="I44:J44" si="58">SUM(I45+I49+I58+I59)</f>
        <v>108520</v>
      </c>
      <c r="J44" s="40">
        <f t="shared" si="58"/>
        <v>108520</v>
      </c>
      <c r="L44" s="115"/>
    </row>
    <row r="45" spans="1:12" ht="30" x14ac:dyDescent="0.25">
      <c r="A45" s="24" t="s">
        <v>26</v>
      </c>
      <c r="B45" s="25">
        <f>SUM(B46,B47)</f>
        <v>13601.3</v>
      </c>
      <c r="C45" s="25">
        <f>SUM(C46,C47)</f>
        <v>11870.2</v>
      </c>
      <c r="D45" s="55">
        <f>SUM(D46,D47+D48)</f>
        <v>17229.27</v>
      </c>
      <c r="E45" s="55">
        <f t="shared" ref="E45:G45" si="59">SUM(E46,E47)</f>
        <v>10000</v>
      </c>
      <c r="F45" s="55">
        <f t="shared" si="59"/>
        <v>13500</v>
      </c>
      <c r="G45" s="55">
        <f t="shared" si="59"/>
        <v>13500</v>
      </c>
      <c r="H45" s="55">
        <f t="shared" ref="H45:J45" si="60">SUM(H46,H47)+H48</f>
        <v>12000</v>
      </c>
      <c r="I45" s="55">
        <f t="shared" si="60"/>
        <v>11000</v>
      </c>
      <c r="J45" s="55">
        <f t="shared" si="60"/>
        <v>11000</v>
      </c>
      <c r="L45" s="114"/>
    </row>
    <row r="46" spans="1:12" ht="30" x14ac:dyDescent="0.25">
      <c r="A46" s="26" t="s">
        <v>27</v>
      </c>
      <c r="B46" s="41">
        <v>6390</v>
      </c>
      <c r="C46" s="41">
        <v>1985</v>
      </c>
      <c r="D46" s="110">
        <v>1251</v>
      </c>
      <c r="E46" s="41">
        <v>1000</v>
      </c>
      <c r="F46" s="110">
        <v>4500</v>
      </c>
      <c r="G46" s="110">
        <v>4500</v>
      </c>
      <c r="H46" s="41">
        <v>3000</v>
      </c>
      <c r="I46" s="41">
        <v>2000</v>
      </c>
      <c r="J46" s="41">
        <v>2000</v>
      </c>
      <c r="L46" s="116"/>
    </row>
    <row r="47" spans="1:12" ht="54.75" customHeight="1" x14ac:dyDescent="0.25">
      <c r="A47" s="26" t="s">
        <v>28</v>
      </c>
      <c r="B47" s="27">
        <v>7211.3</v>
      </c>
      <c r="C47" s="30">
        <v>9885.2000000000007</v>
      </c>
      <c r="D47" s="104">
        <v>15618.27</v>
      </c>
      <c r="E47" s="30">
        <v>9000</v>
      </c>
      <c r="F47" s="30">
        <v>9000</v>
      </c>
      <c r="G47" s="30">
        <v>9000</v>
      </c>
      <c r="H47" s="30">
        <v>9000</v>
      </c>
      <c r="I47" s="30">
        <v>9000</v>
      </c>
      <c r="J47" s="30">
        <v>9000</v>
      </c>
      <c r="L47" s="68"/>
    </row>
    <row r="48" spans="1:12" ht="54.75" customHeight="1" x14ac:dyDescent="0.25">
      <c r="A48" s="137" t="s">
        <v>264</v>
      </c>
      <c r="B48" s="27"/>
      <c r="C48" s="30"/>
      <c r="D48" s="104">
        <v>360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L48" s="68"/>
    </row>
    <row r="49" spans="1:12" ht="30" x14ac:dyDescent="0.25">
      <c r="A49" s="24" t="s">
        <v>29</v>
      </c>
      <c r="B49" s="25">
        <f>SUM(B50:B57)</f>
        <v>118871.81</v>
      </c>
      <c r="C49" s="25">
        <f>SUM(C50:C57)</f>
        <v>125341.51999999999</v>
      </c>
      <c r="D49" s="55">
        <f t="shared" ref="D49:H49" si="61">SUM(D50:D57)</f>
        <v>75908.670000000013</v>
      </c>
      <c r="E49" s="25">
        <f t="shared" si="61"/>
        <v>106500</v>
      </c>
      <c r="F49" s="25">
        <f t="shared" si="61"/>
        <v>102500</v>
      </c>
      <c r="G49" s="25">
        <f t="shared" si="61"/>
        <v>76000</v>
      </c>
      <c r="H49" s="25">
        <f t="shared" si="61"/>
        <v>96500</v>
      </c>
      <c r="I49" s="25">
        <f>SUM(I50:I57)</f>
        <v>97500</v>
      </c>
      <c r="J49" s="25">
        <f>SUM(J50:J57)</f>
        <v>97500</v>
      </c>
      <c r="L49" s="114"/>
    </row>
    <row r="50" spans="1:12" ht="30" x14ac:dyDescent="0.25">
      <c r="A50" s="26" t="s">
        <v>30</v>
      </c>
      <c r="B50" s="30">
        <v>6077</v>
      </c>
      <c r="C50" s="30">
        <v>4524.3100000000004</v>
      </c>
      <c r="D50" s="104">
        <v>4861</v>
      </c>
      <c r="E50" s="30">
        <v>5000</v>
      </c>
      <c r="F50" s="30">
        <v>5000</v>
      </c>
      <c r="G50" s="30">
        <v>5000</v>
      </c>
      <c r="H50" s="30">
        <v>5000</v>
      </c>
      <c r="I50" s="30">
        <v>6000</v>
      </c>
      <c r="J50" s="30">
        <v>6000</v>
      </c>
      <c r="L50" s="68"/>
    </row>
    <row r="51" spans="1:12" x14ac:dyDescent="0.25">
      <c r="A51" s="26" t="s">
        <v>31</v>
      </c>
      <c r="B51" s="30">
        <v>79.94</v>
      </c>
      <c r="C51" s="25">
        <v>0</v>
      </c>
      <c r="D51" s="104">
        <v>500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L51" s="68"/>
    </row>
    <row r="52" spans="1:12" ht="30" x14ac:dyDescent="0.25">
      <c r="A52" s="26" t="s">
        <v>228</v>
      </c>
      <c r="B52" s="30">
        <v>17464.11</v>
      </c>
      <c r="C52" s="30">
        <v>16243.1</v>
      </c>
      <c r="D52" s="104">
        <v>1865.1</v>
      </c>
      <c r="E52" s="30">
        <v>3000</v>
      </c>
      <c r="F52" s="30">
        <v>3000</v>
      </c>
      <c r="G52" s="30">
        <v>3000</v>
      </c>
      <c r="H52" s="30">
        <v>3000</v>
      </c>
      <c r="I52" s="30">
        <v>3000</v>
      </c>
      <c r="J52" s="30">
        <v>3000</v>
      </c>
      <c r="L52" s="68"/>
    </row>
    <row r="53" spans="1:12" x14ac:dyDescent="0.25">
      <c r="A53" s="26" t="s">
        <v>32</v>
      </c>
      <c r="B53" s="30">
        <v>3610</v>
      </c>
      <c r="C53" s="30">
        <v>3750</v>
      </c>
      <c r="D53" s="104">
        <v>2955</v>
      </c>
      <c r="E53" s="30">
        <v>4000</v>
      </c>
      <c r="F53" s="30">
        <v>4000</v>
      </c>
      <c r="G53" s="30">
        <v>3000</v>
      </c>
      <c r="H53" s="30">
        <v>3000</v>
      </c>
      <c r="I53" s="30">
        <v>3000</v>
      </c>
      <c r="J53" s="30">
        <v>3000</v>
      </c>
      <c r="L53" s="68"/>
    </row>
    <row r="54" spans="1:12" ht="30" x14ac:dyDescent="0.25">
      <c r="A54" s="26" t="s">
        <v>271</v>
      </c>
      <c r="B54" s="27">
        <v>27660.76</v>
      </c>
      <c r="C54" s="42">
        <v>25429.45</v>
      </c>
      <c r="D54" s="90">
        <v>19411.05</v>
      </c>
      <c r="E54" s="42">
        <v>28500</v>
      </c>
      <c r="F54" s="42">
        <v>28500</v>
      </c>
      <c r="G54" s="42">
        <v>20000</v>
      </c>
      <c r="H54" s="42">
        <v>28500</v>
      </c>
      <c r="I54" s="42">
        <v>28500</v>
      </c>
      <c r="J54" s="42">
        <v>28500</v>
      </c>
      <c r="L54" s="117"/>
    </row>
    <row r="55" spans="1:12" x14ac:dyDescent="0.25">
      <c r="A55" s="26" t="s">
        <v>33</v>
      </c>
      <c r="B55" s="30">
        <v>38561.410000000003</v>
      </c>
      <c r="C55" s="42">
        <v>51477.31</v>
      </c>
      <c r="D55" s="90">
        <v>18757.48</v>
      </c>
      <c r="E55" s="42">
        <v>45000</v>
      </c>
      <c r="F55" s="42">
        <v>45000</v>
      </c>
      <c r="G55" s="42">
        <v>28000</v>
      </c>
      <c r="H55" s="42">
        <v>40000</v>
      </c>
      <c r="I55" s="42">
        <v>40000</v>
      </c>
      <c r="J55" s="42">
        <v>40000</v>
      </c>
      <c r="L55" s="117"/>
    </row>
    <row r="56" spans="1:12" x14ac:dyDescent="0.25">
      <c r="A56" s="26" t="s">
        <v>34</v>
      </c>
      <c r="B56" s="30">
        <v>3812.49</v>
      </c>
      <c r="C56" s="30">
        <v>4676.09</v>
      </c>
      <c r="D56" s="104">
        <v>2385.16</v>
      </c>
      <c r="E56" s="30">
        <v>4000</v>
      </c>
      <c r="F56" s="104">
        <v>0</v>
      </c>
      <c r="G56" s="104">
        <v>0</v>
      </c>
      <c r="H56" s="30">
        <v>0</v>
      </c>
      <c r="I56" s="30">
        <v>0</v>
      </c>
      <c r="J56" s="30">
        <v>0</v>
      </c>
      <c r="L56" s="68"/>
    </row>
    <row r="57" spans="1:12" x14ac:dyDescent="0.25">
      <c r="A57" s="26" t="s">
        <v>35</v>
      </c>
      <c r="B57" s="28">
        <v>21606.1</v>
      </c>
      <c r="C57" s="30">
        <v>19241.259999999998</v>
      </c>
      <c r="D57" s="104">
        <v>25173.88</v>
      </c>
      <c r="E57" s="30">
        <v>17000</v>
      </c>
      <c r="F57" s="104">
        <v>17000</v>
      </c>
      <c r="G57" s="104">
        <v>17000</v>
      </c>
      <c r="H57" s="30">
        <v>17000</v>
      </c>
      <c r="I57" s="30">
        <v>17000</v>
      </c>
      <c r="J57" s="30">
        <v>17000</v>
      </c>
      <c r="L57" s="68"/>
    </row>
    <row r="58" spans="1:12" x14ac:dyDescent="0.25">
      <c r="A58" s="31" t="s">
        <v>36</v>
      </c>
      <c r="B58" s="43">
        <v>11.22</v>
      </c>
      <c r="C58" s="25">
        <v>3.75</v>
      </c>
      <c r="D58" s="55">
        <v>3.76</v>
      </c>
      <c r="E58" s="25">
        <v>20</v>
      </c>
      <c r="F58" s="55">
        <v>20</v>
      </c>
      <c r="G58" s="55">
        <v>20</v>
      </c>
      <c r="H58" s="25">
        <v>20</v>
      </c>
      <c r="I58" s="25">
        <v>20</v>
      </c>
      <c r="J58" s="25">
        <v>20</v>
      </c>
      <c r="L58" s="114"/>
    </row>
    <row r="59" spans="1:12" x14ac:dyDescent="0.25">
      <c r="A59" s="24" t="s">
        <v>37</v>
      </c>
      <c r="B59" s="25">
        <v>12333.67</v>
      </c>
      <c r="C59" s="99">
        <v>19430.599999999999</v>
      </c>
      <c r="D59" s="55">
        <v>5828.33</v>
      </c>
      <c r="E59" s="25">
        <v>0</v>
      </c>
      <c r="F59" s="55">
        <f>F60</f>
        <v>10000</v>
      </c>
      <c r="G59" s="55">
        <v>15000</v>
      </c>
      <c r="H59" s="25">
        <v>0</v>
      </c>
      <c r="I59" s="25">
        <v>0</v>
      </c>
      <c r="J59" s="25">
        <v>0</v>
      </c>
      <c r="L59" s="114"/>
    </row>
    <row r="60" spans="1:12" x14ac:dyDescent="0.25">
      <c r="A60" s="24" t="s">
        <v>265</v>
      </c>
      <c r="B60" s="25"/>
      <c r="C60" s="99"/>
      <c r="D60" s="138">
        <v>6849.86</v>
      </c>
      <c r="E60" s="25"/>
      <c r="F60" s="110">
        <v>10000</v>
      </c>
      <c r="G60" s="110">
        <v>10000</v>
      </c>
      <c r="H60" s="25"/>
      <c r="I60" s="25"/>
      <c r="J60" s="25"/>
      <c r="L60" s="114"/>
    </row>
    <row r="61" spans="1:12" ht="30" x14ac:dyDescent="0.25">
      <c r="A61" s="22" t="s">
        <v>38</v>
      </c>
      <c r="B61" s="113">
        <f t="shared" ref="B61:E61" si="62">B62+B67+B85+B86+B87+B88+B89+B91+B90</f>
        <v>609660.77</v>
      </c>
      <c r="C61" s="113">
        <f t="shared" si="62"/>
        <v>792209.08</v>
      </c>
      <c r="D61" s="113">
        <f t="shared" si="62"/>
        <v>876007.83</v>
      </c>
      <c r="E61" s="113">
        <f t="shared" si="62"/>
        <v>601869.02</v>
      </c>
      <c r="F61" s="113">
        <f>F62+F67+F85+F86+F87+F88+F89+F91+F90</f>
        <v>676082.18</v>
      </c>
      <c r="G61" s="113">
        <f>G62+G67+G85+G86+G87+G88+G89+G91+G90</f>
        <v>883997.94000000006</v>
      </c>
      <c r="H61" s="113">
        <f>H62+H67+H85+H86+H87+H88+H89+H91</f>
        <v>606869.02</v>
      </c>
      <c r="I61" s="113">
        <f>I62+I67+I85+I86+I87+I88+I89+I91</f>
        <v>601869.02</v>
      </c>
      <c r="J61" s="113">
        <f>J62+J67+J85+J86+J87+J88+J89+J91</f>
        <v>601869.02</v>
      </c>
      <c r="L61" s="118"/>
    </row>
    <row r="62" spans="1:12" x14ac:dyDescent="0.25">
      <c r="A62" s="46" t="s">
        <v>39</v>
      </c>
      <c r="B62" s="47">
        <f t="shared" ref="B62" si="63">SUM(B63:B66)</f>
        <v>36307.69</v>
      </c>
      <c r="C62" s="47">
        <f>SUM(C63:C66)</f>
        <v>12867.43</v>
      </c>
      <c r="D62" s="49">
        <f>SUM(D63:D66)</f>
        <v>21762.34</v>
      </c>
      <c r="E62" s="47">
        <f t="shared" ref="E62:I62" si="64">SUM(E63:E66)</f>
        <v>0</v>
      </c>
      <c r="F62" s="47">
        <f t="shared" si="64"/>
        <v>19588.16</v>
      </c>
      <c r="G62" s="47">
        <f t="shared" si="64"/>
        <v>28128.55</v>
      </c>
      <c r="H62" s="47">
        <f t="shared" si="64"/>
        <v>0</v>
      </c>
      <c r="I62" s="47">
        <f t="shared" si="64"/>
        <v>0</v>
      </c>
      <c r="J62" s="47">
        <f t="shared" ref="J62" si="65">SUM(J63:J66)</f>
        <v>0</v>
      </c>
      <c r="L62" s="119"/>
    </row>
    <row r="63" spans="1:12" x14ac:dyDescent="0.25">
      <c r="A63" s="48" t="s">
        <v>40</v>
      </c>
      <c r="B63" s="47">
        <v>9500</v>
      </c>
      <c r="C63" s="49">
        <v>3400</v>
      </c>
      <c r="D63" s="49">
        <v>2700</v>
      </c>
      <c r="E63" s="47">
        <v>0</v>
      </c>
      <c r="F63" s="49">
        <v>10500</v>
      </c>
      <c r="G63" s="49">
        <v>12500</v>
      </c>
      <c r="H63" s="47">
        <v>0</v>
      </c>
      <c r="I63" s="47">
        <v>0</v>
      </c>
      <c r="J63" s="47">
        <v>0</v>
      </c>
      <c r="L63" s="119"/>
    </row>
    <row r="64" spans="1:12" x14ac:dyDescent="0.25">
      <c r="A64" s="48" t="s">
        <v>41</v>
      </c>
      <c r="B64" s="47">
        <v>4777.13</v>
      </c>
      <c r="C64" s="49">
        <v>5000</v>
      </c>
      <c r="D64" s="49">
        <v>4086.55</v>
      </c>
      <c r="E64" s="47">
        <v>0</v>
      </c>
      <c r="F64" s="49">
        <v>5000</v>
      </c>
      <c r="G64" s="49">
        <v>5000</v>
      </c>
      <c r="H64" s="47">
        <v>0</v>
      </c>
      <c r="I64" s="47">
        <v>0</v>
      </c>
      <c r="J64" s="47">
        <v>0</v>
      </c>
      <c r="L64" s="119"/>
    </row>
    <row r="65" spans="1:15" x14ac:dyDescent="0.25">
      <c r="A65" s="48" t="s">
        <v>42</v>
      </c>
      <c r="B65" s="47">
        <v>18519.560000000001</v>
      </c>
      <c r="C65" s="49">
        <v>1695.43</v>
      </c>
      <c r="D65" s="139">
        <v>6975.79</v>
      </c>
      <c r="E65" s="47">
        <v>0</v>
      </c>
      <c r="F65" s="49">
        <v>0</v>
      </c>
      <c r="G65" s="49">
        <v>6540.39</v>
      </c>
      <c r="H65" s="47">
        <v>0</v>
      </c>
      <c r="I65" s="47">
        <v>0</v>
      </c>
      <c r="J65" s="47">
        <v>0</v>
      </c>
      <c r="L65" s="119"/>
    </row>
    <row r="66" spans="1:15" x14ac:dyDescent="0.25">
      <c r="A66" s="48" t="s">
        <v>43</v>
      </c>
      <c r="B66" s="47">
        <v>3511</v>
      </c>
      <c r="C66" s="49">
        <v>2772</v>
      </c>
      <c r="D66" s="49">
        <v>8000</v>
      </c>
      <c r="E66" s="47">
        <v>0</v>
      </c>
      <c r="F66" s="49">
        <v>4088.16</v>
      </c>
      <c r="G66" s="49">
        <v>4088.16</v>
      </c>
      <c r="H66" s="47">
        <v>0</v>
      </c>
      <c r="I66" s="47">
        <v>0</v>
      </c>
      <c r="J66" s="47">
        <v>0</v>
      </c>
      <c r="L66" s="119"/>
    </row>
    <row r="67" spans="1:15" ht="30" x14ac:dyDescent="0.25">
      <c r="A67" s="50" t="s">
        <v>44</v>
      </c>
      <c r="B67" s="52">
        <f t="shared" ref="B67:E67" si="66">SUM(B69:B80)+B68+B83+B82+B84+B81</f>
        <v>89730.18</v>
      </c>
      <c r="C67" s="52">
        <f t="shared" si="66"/>
        <v>215836.91</v>
      </c>
      <c r="D67" s="52">
        <f t="shared" si="66"/>
        <v>233989.71999999994</v>
      </c>
      <c r="E67" s="52">
        <f t="shared" si="66"/>
        <v>0</v>
      </c>
      <c r="F67" s="52">
        <f>SUM(F69:F80)+F68+F83+F82+F84+F81</f>
        <v>54625</v>
      </c>
      <c r="G67" s="52">
        <f>SUM(G69:G80)+G68+G83+G82+G84+G81</f>
        <v>239497.47</v>
      </c>
      <c r="H67" s="52">
        <f>SUM(H69:H80)+H68+H83+H82+H84</f>
        <v>0</v>
      </c>
      <c r="I67" s="52">
        <f>SUM(I69:I80)+I68+I83+I82+I84+I81</f>
        <v>0</v>
      </c>
      <c r="J67" s="52">
        <f>SUM(J69:J80)+J68+J83+J82+J84+J81</f>
        <v>0</v>
      </c>
      <c r="L67" s="120"/>
    </row>
    <row r="68" spans="1:15" x14ac:dyDescent="0.25">
      <c r="A68" s="50" t="s">
        <v>45</v>
      </c>
      <c r="B68" s="44">
        <v>1545.58</v>
      </c>
      <c r="C68" s="52">
        <v>2903.07</v>
      </c>
      <c r="D68" s="52">
        <v>1515.11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L68" s="121"/>
    </row>
    <row r="69" spans="1:15" x14ac:dyDescent="0.25">
      <c r="A69" s="32" t="s">
        <v>46</v>
      </c>
      <c r="B69" s="30">
        <v>16805.37</v>
      </c>
      <c r="C69" s="49">
        <v>4663.6400000000003</v>
      </c>
      <c r="D69" s="49">
        <v>27505.19</v>
      </c>
      <c r="E69" s="47">
        <v>0</v>
      </c>
      <c r="F69" s="47">
        <v>0</v>
      </c>
      <c r="G69" s="47">
        <v>6600</v>
      </c>
      <c r="H69" s="47">
        <v>0</v>
      </c>
      <c r="I69" s="47">
        <v>0</v>
      </c>
      <c r="J69" s="47">
        <v>0</v>
      </c>
      <c r="L69" s="119"/>
    </row>
    <row r="70" spans="1:15" x14ac:dyDescent="0.25">
      <c r="A70" s="32" t="s">
        <v>47</v>
      </c>
      <c r="B70" s="30">
        <v>4189</v>
      </c>
      <c r="C70" s="49">
        <v>3963</v>
      </c>
      <c r="D70" s="49">
        <v>3828</v>
      </c>
      <c r="E70" s="47">
        <v>0</v>
      </c>
      <c r="F70" s="47">
        <v>0</v>
      </c>
      <c r="G70" s="47">
        <v>6422</v>
      </c>
      <c r="H70" s="47">
        <v>0</v>
      </c>
      <c r="I70" s="47">
        <v>0</v>
      </c>
      <c r="J70" s="47">
        <v>0</v>
      </c>
      <c r="L70" s="119"/>
    </row>
    <row r="71" spans="1:15" x14ac:dyDescent="0.25">
      <c r="A71" s="32" t="s">
        <v>306</v>
      </c>
      <c r="B71" s="30">
        <v>830</v>
      </c>
      <c r="C71" s="49">
        <v>1350</v>
      </c>
      <c r="D71" s="49">
        <v>1199.8</v>
      </c>
      <c r="E71" s="47">
        <v>0</v>
      </c>
      <c r="F71" s="47">
        <v>0</v>
      </c>
      <c r="G71" s="47">
        <v>683</v>
      </c>
      <c r="H71" s="47">
        <v>0</v>
      </c>
      <c r="I71" s="47">
        <v>0</v>
      </c>
      <c r="J71" s="47">
        <v>0</v>
      </c>
      <c r="L71" s="119"/>
    </row>
    <row r="72" spans="1:15" x14ac:dyDescent="0.25">
      <c r="A72" s="32" t="s">
        <v>48</v>
      </c>
      <c r="B72" s="30">
        <v>4826</v>
      </c>
      <c r="C72" s="49">
        <v>4954</v>
      </c>
      <c r="D72" s="49">
        <v>4768</v>
      </c>
      <c r="E72" s="47">
        <v>0</v>
      </c>
      <c r="F72" s="47">
        <v>0</v>
      </c>
      <c r="G72" s="47">
        <v>5274</v>
      </c>
      <c r="H72" s="47">
        <v>0</v>
      </c>
      <c r="I72" s="47">
        <v>0</v>
      </c>
      <c r="J72" s="47">
        <v>0</v>
      </c>
      <c r="L72" s="119"/>
    </row>
    <row r="73" spans="1:15" x14ac:dyDescent="0.25">
      <c r="A73" s="32" t="s">
        <v>49</v>
      </c>
      <c r="B73" s="30">
        <v>10080</v>
      </c>
      <c r="C73" s="49">
        <v>14599</v>
      </c>
      <c r="D73" s="49">
        <v>23775</v>
      </c>
      <c r="E73" s="47">
        <v>0</v>
      </c>
      <c r="F73" s="47">
        <v>0</v>
      </c>
      <c r="G73" s="47">
        <f>7924+7925+7925</f>
        <v>23774</v>
      </c>
      <c r="H73" s="47">
        <v>0</v>
      </c>
      <c r="I73" s="47">
        <v>0</v>
      </c>
      <c r="J73" s="47">
        <v>0</v>
      </c>
      <c r="L73" s="119"/>
    </row>
    <row r="74" spans="1:15" ht="30" x14ac:dyDescent="0.25">
      <c r="A74" s="32" t="s">
        <v>305</v>
      </c>
      <c r="B74" s="30">
        <v>3300</v>
      </c>
      <c r="C74" s="49">
        <v>2600</v>
      </c>
      <c r="D74" s="49">
        <v>2600</v>
      </c>
      <c r="E74" s="47">
        <v>0</v>
      </c>
      <c r="F74" s="47">
        <v>0</v>
      </c>
      <c r="G74" s="47">
        <f>10400+6840.54</f>
        <v>17240.54</v>
      </c>
      <c r="H74" s="47">
        <v>0</v>
      </c>
      <c r="I74" s="47">
        <v>0</v>
      </c>
      <c r="J74" s="47">
        <v>0</v>
      </c>
      <c r="L74" s="119"/>
    </row>
    <row r="75" spans="1:15" x14ac:dyDescent="0.25">
      <c r="A75" s="32" t="s">
        <v>50</v>
      </c>
      <c r="B75" s="30">
        <v>3750</v>
      </c>
      <c r="C75" s="49">
        <v>2250</v>
      </c>
      <c r="D75" s="49">
        <v>5550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L75" s="119"/>
    </row>
    <row r="76" spans="1:15" x14ac:dyDescent="0.25">
      <c r="A76" s="32" t="s">
        <v>51</v>
      </c>
      <c r="B76" s="30"/>
      <c r="C76" s="49">
        <v>25074.799999999999</v>
      </c>
      <c r="D76" s="49">
        <v>36382.080000000002</v>
      </c>
      <c r="E76" s="47"/>
      <c r="F76" s="47"/>
      <c r="G76" s="47">
        <v>41536.800000000003</v>
      </c>
      <c r="H76" s="47"/>
      <c r="I76" s="47"/>
      <c r="J76" s="47"/>
      <c r="L76" s="119"/>
    </row>
    <row r="77" spans="1:15" x14ac:dyDescent="0.25">
      <c r="A77" s="32" t="s">
        <v>267</v>
      </c>
      <c r="B77" s="30"/>
      <c r="C77" s="49">
        <v>5317</v>
      </c>
      <c r="D77" s="49">
        <v>2000</v>
      </c>
      <c r="E77" s="47"/>
      <c r="F77" s="47"/>
      <c r="G77" s="47">
        <v>0</v>
      </c>
      <c r="H77" s="47"/>
      <c r="I77" s="47"/>
      <c r="J77" s="47"/>
      <c r="L77" s="119"/>
    </row>
    <row r="78" spans="1:15" ht="30" x14ac:dyDescent="0.25">
      <c r="A78" s="32" t="s">
        <v>290</v>
      </c>
      <c r="B78" s="30"/>
      <c r="C78" s="49">
        <v>1016.4</v>
      </c>
      <c r="D78" s="49">
        <v>6904</v>
      </c>
      <c r="E78" s="47"/>
      <c r="F78" s="47"/>
      <c r="G78" s="47">
        <v>13008</v>
      </c>
      <c r="H78" s="47"/>
      <c r="I78" s="47"/>
      <c r="J78" s="47"/>
      <c r="L78" s="119"/>
    </row>
    <row r="79" spans="1:15" x14ac:dyDescent="0.25">
      <c r="A79" s="32" t="s">
        <v>52</v>
      </c>
      <c r="B79" s="30">
        <v>14689</v>
      </c>
      <c r="C79" s="49">
        <v>12975</v>
      </c>
      <c r="D79" s="49">
        <v>6971.76</v>
      </c>
      <c r="E79" s="47">
        <v>0</v>
      </c>
      <c r="F79" s="47">
        <v>0</v>
      </c>
      <c r="G79" s="47">
        <v>10089</v>
      </c>
      <c r="H79" s="47">
        <v>0</v>
      </c>
      <c r="I79" s="47">
        <v>0</v>
      </c>
      <c r="J79" s="47">
        <v>0</v>
      </c>
      <c r="L79" s="119"/>
    </row>
    <row r="80" spans="1:15" ht="30" x14ac:dyDescent="0.25">
      <c r="A80" s="53" t="s">
        <v>53</v>
      </c>
      <c r="B80" s="30">
        <v>25023.18</v>
      </c>
      <c r="C80" s="49">
        <v>119171</v>
      </c>
      <c r="D80" s="139">
        <v>87231.2</v>
      </c>
      <c r="E80" s="47">
        <v>0</v>
      </c>
      <c r="F80" s="47">
        <v>0</v>
      </c>
      <c r="G80" s="47">
        <v>55245.13</v>
      </c>
      <c r="H80" s="47">
        <v>0</v>
      </c>
      <c r="I80" s="47">
        <v>0</v>
      </c>
      <c r="J80" s="47">
        <v>0</v>
      </c>
      <c r="L80" s="119"/>
      <c r="O80" s="109"/>
    </row>
    <row r="81" spans="1:15" x14ac:dyDescent="0.25">
      <c r="A81" s="53" t="s">
        <v>260</v>
      </c>
      <c r="B81" s="30">
        <v>0</v>
      </c>
      <c r="C81" s="49">
        <v>0</v>
      </c>
      <c r="D81" s="49">
        <v>9078.58</v>
      </c>
      <c r="E81" s="47">
        <v>0</v>
      </c>
      <c r="F81" s="49">
        <v>54625</v>
      </c>
      <c r="G81" s="49">
        <v>54625</v>
      </c>
      <c r="H81" s="47">
        <v>0</v>
      </c>
      <c r="I81" s="47">
        <v>0</v>
      </c>
      <c r="J81" s="47">
        <v>0</v>
      </c>
      <c r="L81" s="119"/>
      <c r="O81" s="109"/>
    </row>
    <row r="82" spans="1:15" x14ac:dyDescent="0.25">
      <c r="A82" s="50" t="s">
        <v>54</v>
      </c>
      <c r="B82" s="25">
        <v>4692.05</v>
      </c>
      <c r="C82" s="52">
        <v>0</v>
      </c>
      <c r="D82" s="52">
        <v>0</v>
      </c>
      <c r="E82" s="51">
        <v>0</v>
      </c>
      <c r="F82" s="51">
        <v>0</v>
      </c>
      <c r="G82" s="51">
        <v>5000</v>
      </c>
      <c r="H82" s="51">
        <v>0</v>
      </c>
      <c r="I82" s="51">
        <v>0</v>
      </c>
      <c r="J82" s="51">
        <v>0</v>
      </c>
      <c r="L82" s="121"/>
    </row>
    <row r="83" spans="1:15" x14ac:dyDescent="0.25">
      <c r="A83" s="50" t="s">
        <v>242</v>
      </c>
      <c r="B83" s="25"/>
      <c r="C83" s="52">
        <v>15000</v>
      </c>
      <c r="D83" s="52">
        <v>9947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L83" s="121"/>
    </row>
    <row r="84" spans="1:15" x14ac:dyDescent="0.25">
      <c r="A84" s="24" t="s">
        <v>257</v>
      </c>
      <c r="B84" s="102"/>
      <c r="C84" s="103"/>
      <c r="D84" s="103">
        <v>4734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L84" s="121"/>
    </row>
    <row r="85" spans="1:15" x14ac:dyDescent="0.25">
      <c r="A85" s="50" t="s">
        <v>55</v>
      </c>
      <c r="B85" s="25">
        <v>2024</v>
      </c>
      <c r="C85" s="98">
        <v>0</v>
      </c>
      <c r="D85" s="52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L85" s="121"/>
    </row>
    <row r="86" spans="1:15" ht="30" x14ac:dyDescent="0.25">
      <c r="A86" s="24" t="s">
        <v>56</v>
      </c>
      <c r="B86" s="44">
        <v>462820.08</v>
      </c>
      <c r="C86" s="54">
        <v>543039</v>
      </c>
      <c r="D86" s="54">
        <v>597870</v>
      </c>
      <c r="E86" s="44">
        <v>580000</v>
      </c>
      <c r="F86" s="44">
        <v>580000</v>
      </c>
      <c r="G86" s="44">
        <v>589538</v>
      </c>
      <c r="H86" s="44">
        <v>585000</v>
      </c>
      <c r="I86" s="44">
        <v>580000</v>
      </c>
      <c r="J86" s="44">
        <v>580000</v>
      </c>
      <c r="L86" s="121"/>
    </row>
    <row r="87" spans="1:15" ht="30" x14ac:dyDescent="0.25">
      <c r="A87" s="24" t="s">
        <v>57</v>
      </c>
      <c r="B87" s="44">
        <v>3243.18</v>
      </c>
      <c r="C87" s="54">
        <v>3679.19</v>
      </c>
      <c r="D87" s="54">
        <v>4018.51</v>
      </c>
      <c r="E87" s="44">
        <v>3000</v>
      </c>
      <c r="F87" s="44">
        <v>3000</v>
      </c>
      <c r="G87" s="44">
        <v>4042.05</v>
      </c>
      <c r="H87" s="44">
        <v>3000</v>
      </c>
      <c r="I87" s="44">
        <v>3000</v>
      </c>
      <c r="J87" s="44">
        <v>3000</v>
      </c>
      <c r="L87" s="121"/>
    </row>
    <row r="88" spans="1:15" ht="30" x14ac:dyDescent="0.25">
      <c r="A88" s="24" t="s">
        <v>58</v>
      </c>
      <c r="B88" s="25">
        <v>14669</v>
      </c>
      <c r="C88" s="55">
        <v>16045</v>
      </c>
      <c r="D88" s="55">
        <v>17598</v>
      </c>
      <c r="E88" s="25">
        <v>18000</v>
      </c>
      <c r="F88" s="25">
        <v>18000</v>
      </c>
      <c r="G88" s="25">
        <v>17630</v>
      </c>
      <c r="H88" s="25">
        <v>18000</v>
      </c>
      <c r="I88" s="25">
        <v>18000</v>
      </c>
      <c r="J88" s="25">
        <v>18000</v>
      </c>
      <c r="L88" s="114"/>
    </row>
    <row r="89" spans="1:15" ht="30" x14ac:dyDescent="0.25">
      <c r="A89" s="24" t="s">
        <v>59</v>
      </c>
      <c r="B89" s="25">
        <v>68.599999999999994</v>
      </c>
      <c r="C89" s="55">
        <v>68.64</v>
      </c>
      <c r="D89" s="55">
        <v>70.98</v>
      </c>
      <c r="E89" s="25">
        <v>70.98</v>
      </c>
      <c r="F89" s="25">
        <v>70.98</v>
      </c>
      <c r="G89" s="25">
        <v>70.98</v>
      </c>
      <c r="H89" s="25">
        <v>70.98</v>
      </c>
      <c r="I89" s="25">
        <v>70.98</v>
      </c>
      <c r="J89" s="25">
        <v>70.98</v>
      </c>
      <c r="L89" s="114"/>
      <c r="M89" s="109"/>
    </row>
    <row r="90" spans="1:15" x14ac:dyDescent="0.25">
      <c r="A90" s="24" t="s">
        <v>280</v>
      </c>
      <c r="B90" s="25"/>
      <c r="C90" s="55"/>
      <c r="D90" s="55"/>
      <c r="E90" s="25"/>
      <c r="F90" s="25">
        <v>0</v>
      </c>
      <c r="G90" s="25">
        <v>4292.8500000000004</v>
      </c>
      <c r="H90" s="25"/>
      <c r="I90" s="25"/>
      <c r="J90" s="25"/>
      <c r="L90" s="114"/>
      <c r="M90" s="109"/>
    </row>
    <row r="91" spans="1:15" ht="30" x14ac:dyDescent="0.25">
      <c r="A91" s="24" t="s">
        <v>266</v>
      </c>
      <c r="B91" s="44">
        <v>798.04</v>
      </c>
      <c r="C91" s="54">
        <v>672.91</v>
      </c>
      <c r="D91" s="54">
        <v>698.28</v>
      </c>
      <c r="E91" s="44">
        <v>798.04</v>
      </c>
      <c r="F91" s="44">
        <v>798.04</v>
      </c>
      <c r="G91" s="44">
        <v>798.04</v>
      </c>
      <c r="H91" s="44">
        <v>798.04</v>
      </c>
      <c r="I91" s="44">
        <v>798.04</v>
      </c>
      <c r="J91" s="44">
        <v>798.04</v>
      </c>
      <c r="L91" s="121"/>
    </row>
    <row r="92" spans="1:15" x14ac:dyDescent="0.25">
      <c r="A92" s="24"/>
      <c r="B92" s="102"/>
      <c r="C92" s="103"/>
      <c r="D92" s="103"/>
      <c r="E92" s="102"/>
      <c r="F92" s="102"/>
      <c r="G92" s="102"/>
      <c r="H92" s="102"/>
      <c r="I92" s="102"/>
      <c r="J92" s="102"/>
      <c r="L92" s="121"/>
    </row>
    <row r="93" spans="1:15" x14ac:dyDescent="0.25">
      <c r="A93" s="56" t="s">
        <v>7</v>
      </c>
      <c r="B93" s="57">
        <f t="shared" ref="B93" si="67">SUM(B94:B99)+B100+B101</f>
        <v>483455.76</v>
      </c>
      <c r="C93" s="57">
        <f>SUM(C94:C102)</f>
        <v>0</v>
      </c>
      <c r="D93" s="128">
        <f>SUM(D94:D99)+D100+D101+D102+D104+D103</f>
        <v>737948.65000000014</v>
      </c>
      <c r="E93" s="57">
        <f t="shared" ref="E93:I93" si="68">SUM(E94:E99)+E100+E101+E102+E104</f>
        <v>169935.3</v>
      </c>
      <c r="F93" s="57">
        <f t="shared" ref="F93:G93" si="69">SUM(F94:F99)+F100+F101+F102+F104</f>
        <v>225935.30000000002</v>
      </c>
      <c r="G93" s="57">
        <f t="shared" si="69"/>
        <v>175341.36</v>
      </c>
      <c r="H93" s="57">
        <f t="shared" si="68"/>
        <v>55776.38</v>
      </c>
      <c r="I93" s="57">
        <f t="shared" si="68"/>
        <v>0</v>
      </c>
      <c r="J93" s="57">
        <f t="shared" ref="J93" si="70">SUM(J94:J99)+J100+J101+J102+J104</f>
        <v>0</v>
      </c>
      <c r="L93" s="122"/>
    </row>
    <row r="94" spans="1:15" ht="30" x14ac:dyDescent="0.25">
      <c r="A94" s="48" t="s">
        <v>60</v>
      </c>
      <c r="B94" s="47">
        <v>136.5</v>
      </c>
      <c r="C94" s="51">
        <v>0</v>
      </c>
      <c r="D94" s="49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L94" s="119"/>
    </row>
    <row r="95" spans="1:15" x14ac:dyDescent="0.25">
      <c r="A95" s="32" t="s">
        <v>61</v>
      </c>
      <c r="B95" s="47">
        <v>0</v>
      </c>
      <c r="C95" s="52">
        <v>0</v>
      </c>
      <c r="D95" s="49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L95" s="119"/>
    </row>
    <row r="96" spans="1:15" x14ac:dyDescent="0.25">
      <c r="A96" s="32" t="s">
        <v>62</v>
      </c>
      <c r="B96" s="47">
        <v>158920.66</v>
      </c>
      <c r="C96" s="51">
        <v>0</v>
      </c>
      <c r="D96" s="49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L96" s="119"/>
    </row>
    <row r="97" spans="1:12" ht="30" x14ac:dyDescent="0.25">
      <c r="A97" s="32" t="s">
        <v>63</v>
      </c>
      <c r="B97" s="59">
        <v>114398.6</v>
      </c>
      <c r="C97" s="51">
        <v>0</v>
      </c>
      <c r="D97" s="49">
        <v>0</v>
      </c>
      <c r="E97" s="47">
        <v>0</v>
      </c>
      <c r="F97" s="49">
        <v>56000</v>
      </c>
      <c r="G97" s="49">
        <v>56000</v>
      </c>
      <c r="H97" s="47">
        <v>0</v>
      </c>
      <c r="I97" s="47">
        <v>0</v>
      </c>
      <c r="J97" s="47">
        <v>0</v>
      </c>
      <c r="L97" s="119"/>
    </row>
    <row r="98" spans="1:12" x14ac:dyDescent="0.25">
      <c r="A98" s="32" t="s">
        <v>64</v>
      </c>
      <c r="B98" s="47">
        <v>180000</v>
      </c>
      <c r="C98" s="51">
        <v>0</v>
      </c>
      <c r="D98" s="49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L98" s="119"/>
    </row>
    <row r="99" spans="1:12" x14ac:dyDescent="0.25">
      <c r="A99" s="32" t="s">
        <v>243</v>
      </c>
      <c r="B99" s="47">
        <v>0</v>
      </c>
      <c r="C99" s="51">
        <v>0</v>
      </c>
      <c r="D99" s="49">
        <v>451820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L99" s="119"/>
    </row>
    <row r="100" spans="1:12" ht="30" x14ac:dyDescent="0.25">
      <c r="A100" s="32" t="s">
        <v>65</v>
      </c>
      <c r="B100" s="58">
        <v>0</v>
      </c>
      <c r="C100" s="60">
        <v>0</v>
      </c>
      <c r="D100" s="135">
        <v>270064.59000000003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L100" s="119"/>
    </row>
    <row r="101" spans="1:12" x14ac:dyDescent="0.25">
      <c r="A101" s="32" t="s">
        <v>66</v>
      </c>
      <c r="B101" s="33">
        <v>30000</v>
      </c>
      <c r="C101" s="60">
        <v>0</v>
      </c>
      <c r="D101" s="101">
        <v>11264.06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L101" s="123"/>
    </row>
    <row r="102" spans="1:12" x14ac:dyDescent="0.25">
      <c r="A102" s="32" t="s">
        <v>231</v>
      </c>
      <c r="B102" s="58">
        <v>0</v>
      </c>
      <c r="C102" s="51">
        <v>0</v>
      </c>
      <c r="D102" s="49">
        <v>0</v>
      </c>
      <c r="E102" s="47">
        <v>122685.95</v>
      </c>
      <c r="F102" s="47">
        <v>122685.95</v>
      </c>
      <c r="G102" s="47">
        <v>119341.36</v>
      </c>
      <c r="H102" s="47">
        <v>0</v>
      </c>
      <c r="I102" s="47">
        <v>0</v>
      </c>
      <c r="J102" s="47">
        <v>0</v>
      </c>
    </row>
    <row r="103" spans="1:12" x14ac:dyDescent="0.25">
      <c r="A103" s="32" t="s">
        <v>268</v>
      </c>
      <c r="B103" s="58"/>
      <c r="C103" s="51"/>
      <c r="D103" s="49">
        <v>4800</v>
      </c>
      <c r="E103" s="47"/>
      <c r="F103" s="47"/>
      <c r="G103" s="47"/>
      <c r="H103" s="47"/>
      <c r="I103" s="47"/>
      <c r="J103" s="47"/>
    </row>
    <row r="104" spans="1:12" x14ac:dyDescent="0.25">
      <c r="A104" s="32" t="s">
        <v>244</v>
      </c>
      <c r="B104" s="58"/>
      <c r="C104" s="51"/>
      <c r="D104" s="49">
        <v>0</v>
      </c>
      <c r="E104" s="47">
        <v>47249.35</v>
      </c>
      <c r="F104" s="47">
        <v>47249.35</v>
      </c>
      <c r="G104" s="47">
        <v>0</v>
      </c>
      <c r="H104" s="47">
        <v>55776.38</v>
      </c>
      <c r="I104" s="47">
        <v>0</v>
      </c>
      <c r="J104" s="47">
        <v>0</v>
      </c>
    </row>
    <row r="105" spans="1:12" x14ac:dyDescent="0.25">
      <c r="A105" s="56" t="s">
        <v>9</v>
      </c>
      <c r="B105" s="60">
        <f>SUM(B106,B107:B110,B111)</f>
        <v>208660.43</v>
      </c>
      <c r="C105" s="60">
        <f>SUM(C106,C107,C111)</f>
        <v>120389.14</v>
      </c>
      <c r="D105" s="84">
        <f>SUM(D106,D107,D111)+D110++D109+D112+D108</f>
        <v>732477.78</v>
      </c>
      <c r="E105" s="84">
        <f t="shared" ref="E105:I105" si="71">SUM(E106,E107,E111)+E110+E108</f>
        <v>41264.06</v>
      </c>
      <c r="F105" s="84">
        <f>SUM(F106,F107,F111)+F110+F108+F109+F112</f>
        <v>652803.26</v>
      </c>
      <c r="G105" s="84">
        <f>SUM(G106,G107,G111)+G110+G108+G109+G112</f>
        <v>159719.20000000001</v>
      </c>
      <c r="H105" s="84">
        <f t="shared" si="71"/>
        <v>546329.06999999995</v>
      </c>
      <c r="I105" s="84">
        <f t="shared" si="71"/>
        <v>0</v>
      </c>
      <c r="J105" s="84">
        <f t="shared" ref="J105" si="72">SUM(J106,J107,J111)+J110+J108</f>
        <v>0</v>
      </c>
    </row>
    <row r="106" spans="1:12" ht="30" x14ac:dyDescent="0.25">
      <c r="A106" s="48" t="s">
        <v>67</v>
      </c>
      <c r="B106" s="58">
        <v>4000</v>
      </c>
      <c r="C106" s="61">
        <v>0</v>
      </c>
      <c r="D106" s="129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</row>
    <row r="107" spans="1:12" ht="30" x14ac:dyDescent="0.25">
      <c r="A107" s="32" t="s">
        <v>68</v>
      </c>
      <c r="B107" s="34">
        <v>46302.64</v>
      </c>
      <c r="C107" s="62">
        <v>120389.14</v>
      </c>
      <c r="D107" s="73">
        <v>6991.32</v>
      </c>
      <c r="E107" s="34">
        <v>41264.06</v>
      </c>
      <c r="F107" s="73">
        <v>513523.26</v>
      </c>
      <c r="G107" s="73">
        <v>20439.2</v>
      </c>
      <c r="H107" s="34">
        <v>492544.06</v>
      </c>
      <c r="I107" s="34">
        <v>0</v>
      </c>
      <c r="J107" s="34">
        <v>0</v>
      </c>
    </row>
    <row r="108" spans="1:12" ht="30" x14ac:dyDescent="0.25">
      <c r="A108" s="32" t="s">
        <v>297</v>
      </c>
      <c r="B108" s="35"/>
      <c r="C108" s="62"/>
      <c r="D108" s="73">
        <v>8207.9</v>
      </c>
      <c r="E108" s="34">
        <v>0</v>
      </c>
      <c r="F108" s="73">
        <v>139280</v>
      </c>
      <c r="G108" s="73">
        <v>139280</v>
      </c>
      <c r="H108" s="34">
        <v>53785.01</v>
      </c>
      <c r="I108" s="34">
        <v>0</v>
      </c>
      <c r="J108" s="34">
        <v>0</v>
      </c>
    </row>
    <row r="109" spans="1:12" x14ac:dyDescent="0.25">
      <c r="A109" s="32" t="s">
        <v>269</v>
      </c>
      <c r="B109" s="35"/>
      <c r="C109" s="62"/>
      <c r="D109" s="73">
        <v>194.61</v>
      </c>
      <c r="E109" s="34"/>
      <c r="F109" s="73"/>
      <c r="G109" s="73"/>
      <c r="H109" s="34"/>
      <c r="I109" s="34"/>
      <c r="J109" s="34"/>
    </row>
    <row r="110" spans="1:12" x14ac:dyDescent="0.25">
      <c r="A110" s="32" t="s">
        <v>245</v>
      </c>
      <c r="B110" s="35">
        <v>158357.79</v>
      </c>
      <c r="C110" s="13">
        <v>0</v>
      </c>
      <c r="D110" s="73">
        <v>252469.95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</row>
    <row r="111" spans="1:12" x14ac:dyDescent="0.25">
      <c r="A111" s="32" t="s">
        <v>246</v>
      </c>
      <c r="B111" s="35">
        <v>0</v>
      </c>
      <c r="C111" s="13">
        <v>0</v>
      </c>
      <c r="D111" s="73">
        <v>400000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</row>
    <row r="112" spans="1:12" x14ac:dyDescent="0.25">
      <c r="A112" s="32" t="s">
        <v>270</v>
      </c>
      <c r="B112" s="35"/>
      <c r="C112" s="13"/>
      <c r="D112" s="73">
        <v>64614</v>
      </c>
      <c r="E112" s="34"/>
      <c r="F112" s="34"/>
      <c r="G112" s="34"/>
      <c r="H112" s="34"/>
      <c r="I112" s="34"/>
      <c r="J112" s="34"/>
    </row>
    <row r="113" spans="1:10" x14ac:dyDescent="0.25">
      <c r="A113" s="63" t="s">
        <v>69</v>
      </c>
      <c r="B113" s="64">
        <f t="shared" ref="B113:J113" si="73">SUM(B30+B93+B105)</f>
        <v>2588618.85</v>
      </c>
      <c r="C113" s="64">
        <f t="shared" si="73"/>
        <v>2278702.42</v>
      </c>
      <c r="D113" s="64">
        <f t="shared" si="73"/>
        <v>3716401.7600000007</v>
      </c>
      <c r="E113" s="64">
        <f t="shared" si="73"/>
        <v>2199064.38</v>
      </c>
      <c r="F113" s="64">
        <f t="shared" si="73"/>
        <v>2950316.74</v>
      </c>
      <c r="G113" s="64">
        <f t="shared" si="73"/>
        <v>2624154.5</v>
      </c>
      <c r="H113" s="64">
        <f t="shared" si="73"/>
        <v>2660070.4699999997</v>
      </c>
      <c r="I113" s="64">
        <f t="shared" si="73"/>
        <v>2052965.02</v>
      </c>
      <c r="J113" s="64">
        <f t="shared" si="73"/>
        <v>2052965.02</v>
      </c>
    </row>
    <row r="114" spans="1:10" x14ac:dyDescent="0.25">
      <c r="A114" s="65"/>
      <c r="B114" s="66"/>
      <c r="C114" s="66"/>
      <c r="D114" s="130"/>
      <c r="E114" s="66"/>
      <c r="F114" s="66"/>
      <c r="G114" s="66"/>
      <c r="H114" s="66"/>
      <c r="I114" s="66"/>
      <c r="J114" s="66"/>
    </row>
    <row r="115" spans="1:10" x14ac:dyDescent="0.25">
      <c r="A115" s="65"/>
      <c r="B115" s="66"/>
      <c r="C115" s="66"/>
      <c r="D115" s="130"/>
      <c r="E115" s="66"/>
      <c r="F115" s="66"/>
      <c r="G115" s="66"/>
      <c r="H115" s="66"/>
      <c r="I115" s="66"/>
      <c r="J115" s="66"/>
    </row>
    <row r="116" spans="1:10" x14ac:dyDescent="0.25">
      <c r="A116" s="67"/>
      <c r="B116" s="68"/>
      <c r="C116" s="68"/>
      <c r="D116" s="125"/>
      <c r="E116" s="68"/>
      <c r="F116" s="68"/>
      <c r="G116" s="68"/>
      <c r="H116" s="68"/>
      <c r="I116" s="68"/>
      <c r="J116" s="68"/>
    </row>
    <row r="117" spans="1:10" x14ac:dyDescent="0.25">
      <c r="A117" s="56" t="s">
        <v>5</v>
      </c>
      <c r="B117" s="60">
        <f>SUM(B118+B152+B162+B173+B181+B202+B256+B297+B194)</f>
        <v>1759038.33</v>
      </c>
      <c r="C117" s="60">
        <f>SUM(C118+C152+C162+C173+C181+C202+C256+C297+C194)</f>
        <v>1980723.93</v>
      </c>
      <c r="D117" s="84">
        <f t="shared" ref="D117:J117" si="74">SUM(D118+D152+D162+D173+D181+D202+D256+D297+D194)+D150</f>
        <v>2072937.3900000001</v>
      </c>
      <c r="E117" s="60">
        <f t="shared" si="74"/>
        <v>1886838.02</v>
      </c>
      <c r="F117" s="60">
        <f t="shared" si="74"/>
        <v>2009028.8800000001</v>
      </c>
      <c r="G117" s="60">
        <f t="shared" si="74"/>
        <v>2141306.33</v>
      </c>
      <c r="H117" s="60">
        <f t="shared" si="74"/>
        <v>2006952.02</v>
      </c>
      <c r="I117" s="60">
        <f t="shared" si="74"/>
        <v>1966213.02</v>
      </c>
      <c r="J117" s="60">
        <f t="shared" si="74"/>
        <v>1966213.02</v>
      </c>
    </row>
    <row r="118" spans="1:10" x14ac:dyDescent="0.25">
      <c r="A118" s="69" t="s">
        <v>70</v>
      </c>
      <c r="B118" s="60">
        <f t="shared" ref="B118:J118" si="75">SUM(B119+B145+B147+B148)</f>
        <v>230848.84</v>
      </c>
      <c r="C118" s="60">
        <f t="shared" si="75"/>
        <v>243208.82</v>
      </c>
      <c r="D118" s="84">
        <f t="shared" si="75"/>
        <v>263205.40000000002</v>
      </c>
      <c r="E118" s="60">
        <f t="shared" si="75"/>
        <v>262848.04000000004</v>
      </c>
      <c r="F118" s="60">
        <f t="shared" si="75"/>
        <v>289112.44</v>
      </c>
      <c r="G118" s="60">
        <f t="shared" si="75"/>
        <v>295054.49</v>
      </c>
      <c r="H118" s="60">
        <f t="shared" si="75"/>
        <v>284548.03999999998</v>
      </c>
      <c r="I118" s="60">
        <f t="shared" si="75"/>
        <v>265348.04000000004</v>
      </c>
      <c r="J118" s="60">
        <f t="shared" si="75"/>
        <v>265348.04000000004</v>
      </c>
    </row>
    <row r="119" spans="1:10" x14ac:dyDescent="0.25">
      <c r="A119" s="70" t="s">
        <v>71</v>
      </c>
      <c r="B119" s="40">
        <f>SUM(B120+B122+B123+B141+B143+B144)</f>
        <v>218963.49000000002</v>
      </c>
      <c r="C119" s="40">
        <f>SUM(C120+C122+C123+C141+C143+C144)</f>
        <v>229663.49</v>
      </c>
      <c r="D119" s="108">
        <f>SUM(D120+D122+D123+D141+D143+D144)+D142</f>
        <v>246423.43000000002</v>
      </c>
      <c r="E119" s="40">
        <f>SUM(E120+E122+E123+E141+E143+E144)</f>
        <v>250848.04</v>
      </c>
      <c r="F119" s="40">
        <f>SUM(F120+F122+F123+F141+F143+F144)</f>
        <v>277112.44</v>
      </c>
      <c r="G119" s="40">
        <f t="shared" ref="G119:J119" si="76">SUM(G120+G122+G123+G141+G143+G144)</f>
        <v>282012.44</v>
      </c>
      <c r="H119" s="40">
        <f t="shared" si="76"/>
        <v>272548.03999999998</v>
      </c>
      <c r="I119" s="40">
        <f t="shared" si="76"/>
        <v>253348.04</v>
      </c>
      <c r="J119" s="40">
        <f t="shared" si="76"/>
        <v>253348.04</v>
      </c>
    </row>
    <row r="120" spans="1:10" x14ac:dyDescent="0.25">
      <c r="A120" s="11" t="s">
        <v>72</v>
      </c>
      <c r="B120" s="51">
        <v>91909.53</v>
      </c>
      <c r="C120" s="62">
        <v>99356.12</v>
      </c>
      <c r="D120" s="84">
        <v>121142.85</v>
      </c>
      <c r="E120" s="13">
        <v>130000</v>
      </c>
      <c r="F120" s="62">
        <v>130500</v>
      </c>
      <c r="G120" s="62">
        <v>130500</v>
      </c>
      <c r="H120" s="13">
        <v>140500</v>
      </c>
      <c r="I120" s="13">
        <v>130000</v>
      </c>
      <c r="J120" s="13">
        <v>130000</v>
      </c>
    </row>
    <row r="121" spans="1:10" x14ac:dyDescent="0.25">
      <c r="A121" s="11"/>
      <c r="B121" s="71"/>
      <c r="C121" s="13"/>
      <c r="D121" s="62"/>
      <c r="E121" s="13"/>
      <c r="F121" s="13"/>
      <c r="G121" s="13"/>
      <c r="H121" s="13"/>
      <c r="I121" s="13"/>
      <c r="J121" s="13"/>
    </row>
    <row r="122" spans="1:10" x14ac:dyDescent="0.25">
      <c r="A122" s="11" t="s">
        <v>73</v>
      </c>
      <c r="B122" s="13">
        <v>35160.660000000003</v>
      </c>
      <c r="C122" s="13">
        <v>38070.61</v>
      </c>
      <c r="D122" s="62">
        <v>44141.29</v>
      </c>
      <c r="E122" s="13">
        <v>45800</v>
      </c>
      <c r="F122" s="13">
        <v>45800</v>
      </c>
      <c r="G122" s="13">
        <v>45800</v>
      </c>
      <c r="H122" s="13">
        <v>49500</v>
      </c>
      <c r="I122" s="13">
        <v>45800</v>
      </c>
      <c r="J122" s="13">
        <v>45800</v>
      </c>
    </row>
    <row r="123" spans="1:10" x14ac:dyDescent="0.25">
      <c r="A123" s="50" t="s">
        <v>74</v>
      </c>
      <c r="B123" s="13">
        <f>SUM(B124:B130)</f>
        <v>85812.43</v>
      </c>
      <c r="C123" s="13">
        <f>SUM(C124:C130)</f>
        <v>78986.41</v>
      </c>
      <c r="D123" s="62">
        <f>SUM(D124:D130)</f>
        <v>77465.37</v>
      </c>
      <c r="E123" s="13">
        <f>SUM(E124:E130)</f>
        <v>67750</v>
      </c>
      <c r="F123" s="13">
        <f>SUM(F124:F130)</f>
        <v>93514.4</v>
      </c>
      <c r="G123" s="13">
        <f t="shared" ref="G123:J123" si="77">SUM(G124:G130)</f>
        <v>98414.399999999994</v>
      </c>
      <c r="H123" s="13">
        <f t="shared" si="77"/>
        <v>75250</v>
      </c>
      <c r="I123" s="13">
        <f t="shared" si="77"/>
        <v>70250</v>
      </c>
      <c r="J123" s="13">
        <f t="shared" si="77"/>
        <v>70250</v>
      </c>
    </row>
    <row r="124" spans="1:10" x14ac:dyDescent="0.25">
      <c r="A124" s="32" t="s">
        <v>75</v>
      </c>
      <c r="B124" s="34">
        <v>324.38</v>
      </c>
      <c r="C124" s="34">
        <v>6552.93</v>
      </c>
      <c r="D124" s="73">
        <v>126.74</v>
      </c>
      <c r="E124" s="34">
        <v>300</v>
      </c>
      <c r="F124" s="34">
        <v>300</v>
      </c>
      <c r="G124" s="34">
        <v>300</v>
      </c>
      <c r="H124" s="34">
        <v>300</v>
      </c>
      <c r="I124" s="34">
        <v>300</v>
      </c>
      <c r="J124" s="34">
        <v>300</v>
      </c>
    </row>
    <row r="125" spans="1:10" x14ac:dyDescent="0.25">
      <c r="A125" s="32" t="s">
        <v>76</v>
      </c>
      <c r="B125" s="34">
        <v>13836.39</v>
      </c>
      <c r="C125" s="72">
        <v>17593</v>
      </c>
      <c r="D125" s="73">
        <v>13913.39</v>
      </c>
      <c r="E125" s="34">
        <v>15000</v>
      </c>
      <c r="F125" s="34">
        <v>15000</v>
      </c>
      <c r="G125" s="34">
        <v>13000</v>
      </c>
      <c r="H125" s="34">
        <v>16000</v>
      </c>
      <c r="I125" s="34">
        <v>17000</v>
      </c>
      <c r="J125" s="34">
        <v>17000</v>
      </c>
    </row>
    <row r="126" spans="1:10" x14ac:dyDescent="0.25">
      <c r="A126" s="32" t="s">
        <v>77</v>
      </c>
      <c r="B126" s="34">
        <v>12143.88</v>
      </c>
      <c r="C126" s="34">
        <v>11038.34</v>
      </c>
      <c r="D126" s="73">
        <v>7302.31</v>
      </c>
      <c r="E126" s="34">
        <v>10000</v>
      </c>
      <c r="F126" s="73">
        <v>10700</v>
      </c>
      <c r="G126" s="73">
        <v>13000</v>
      </c>
      <c r="H126" s="34">
        <v>10000</v>
      </c>
      <c r="I126" s="34">
        <v>10000</v>
      </c>
      <c r="J126" s="34">
        <v>10000</v>
      </c>
    </row>
    <row r="127" spans="1:10" x14ac:dyDescent="0.25">
      <c r="A127" s="32" t="s">
        <v>78</v>
      </c>
      <c r="B127" s="34">
        <v>1582.95</v>
      </c>
      <c r="C127" s="34">
        <v>1209.32</v>
      </c>
      <c r="D127" s="73">
        <v>1195.75</v>
      </c>
      <c r="E127" s="34">
        <v>1000</v>
      </c>
      <c r="F127" s="34">
        <v>1000</v>
      </c>
      <c r="G127" s="34">
        <v>2000</v>
      </c>
      <c r="H127" s="34">
        <v>2000</v>
      </c>
      <c r="I127" s="34">
        <v>2000</v>
      </c>
      <c r="J127" s="34">
        <v>2000</v>
      </c>
    </row>
    <row r="128" spans="1:10" x14ac:dyDescent="0.25">
      <c r="A128" s="32" t="s">
        <v>79</v>
      </c>
      <c r="B128" s="34">
        <v>4934.42</v>
      </c>
      <c r="C128" s="34">
        <v>1541.96</v>
      </c>
      <c r="D128" s="73">
        <v>1455.65</v>
      </c>
      <c r="E128" s="34">
        <v>2500</v>
      </c>
      <c r="F128" s="34">
        <v>2500</v>
      </c>
      <c r="G128" s="34">
        <v>2000</v>
      </c>
      <c r="H128" s="34">
        <v>2500</v>
      </c>
      <c r="I128" s="34">
        <v>2500</v>
      </c>
      <c r="J128" s="34">
        <v>2500</v>
      </c>
    </row>
    <row r="129" spans="1:10" x14ac:dyDescent="0.25">
      <c r="A129" s="32" t="s">
        <v>80</v>
      </c>
      <c r="B129" s="34">
        <v>1109</v>
      </c>
      <c r="C129" s="34">
        <v>327</v>
      </c>
      <c r="D129" s="73">
        <v>174</v>
      </c>
      <c r="E129" s="34">
        <v>650</v>
      </c>
      <c r="F129" s="34">
        <v>650</v>
      </c>
      <c r="G129" s="34">
        <v>650</v>
      </c>
      <c r="H129" s="34">
        <v>650</v>
      </c>
      <c r="I129" s="34">
        <v>650</v>
      </c>
      <c r="J129" s="34">
        <v>650</v>
      </c>
    </row>
    <row r="130" spans="1:10" x14ac:dyDescent="0.25">
      <c r="A130" s="74" t="s">
        <v>81</v>
      </c>
      <c r="B130" s="75">
        <f>SUM(B131:B140)</f>
        <v>51881.41</v>
      </c>
      <c r="C130" s="75">
        <f t="shared" ref="C130:I130" si="78">SUM(C131:C140)</f>
        <v>40723.86</v>
      </c>
      <c r="D130" s="107">
        <f t="shared" si="78"/>
        <v>53297.53</v>
      </c>
      <c r="E130" s="107">
        <f t="shared" si="78"/>
        <v>38300</v>
      </c>
      <c r="F130" s="107">
        <f t="shared" si="78"/>
        <v>63364.4</v>
      </c>
      <c r="G130" s="107">
        <f>SUM(G131:G140)</f>
        <v>67464.399999999994</v>
      </c>
      <c r="H130" s="107">
        <f t="shared" si="78"/>
        <v>43800</v>
      </c>
      <c r="I130" s="107">
        <f t="shared" si="78"/>
        <v>37800</v>
      </c>
      <c r="J130" s="107">
        <f t="shared" ref="J130" si="79">SUM(J131:J140)</f>
        <v>37800</v>
      </c>
    </row>
    <row r="131" spans="1:10" x14ac:dyDescent="0.25">
      <c r="A131" s="76" t="s">
        <v>82</v>
      </c>
      <c r="B131" s="47">
        <v>7661.1</v>
      </c>
      <c r="C131" s="34">
        <v>9086.4</v>
      </c>
      <c r="D131" s="73">
        <v>9435.4</v>
      </c>
      <c r="E131" s="34">
        <v>9500</v>
      </c>
      <c r="F131" s="34">
        <v>9500</v>
      </c>
      <c r="G131" s="34">
        <v>7000</v>
      </c>
      <c r="H131" s="34">
        <v>9000</v>
      </c>
      <c r="I131" s="34">
        <v>9000</v>
      </c>
      <c r="J131" s="34">
        <v>9000</v>
      </c>
    </row>
    <row r="132" spans="1:10" x14ac:dyDescent="0.25">
      <c r="A132" s="76" t="s">
        <v>83</v>
      </c>
      <c r="B132" s="47">
        <v>2078.98</v>
      </c>
      <c r="C132" s="34">
        <v>2161.4699999999998</v>
      </c>
      <c r="D132" s="73">
        <v>2036.36</v>
      </c>
      <c r="E132" s="34">
        <v>4000</v>
      </c>
      <c r="F132" s="34">
        <v>4000</v>
      </c>
      <c r="G132" s="34">
        <v>4000</v>
      </c>
      <c r="H132" s="34">
        <v>4000</v>
      </c>
      <c r="I132" s="34">
        <v>4000</v>
      </c>
      <c r="J132" s="34">
        <v>4000</v>
      </c>
    </row>
    <row r="133" spans="1:10" x14ac:dyDescent="0.25">
      <c r="A133" s="76" t="s">
        <v>84</v>
      </c>
      <c r="B133" s="47">
        <v>1156.1300000000001</v>
      </c>
      <c r="C133" s="34">
        <v>2407.6999999999998</v>
      </c>
      <c r="D133" s="73">
        <v>7927.58</v>
      </c>
      <c r="E133" s="34">
        <v>4000</v>
      </c>
      <c r="F133" s="34">
        <v>4000</v>
      </c>
      <c r="G133" s="34">
        <v>6500</v>
      </c>
      <c r="H133" s="34">
        <v>6000</v>
      </c>
      <c r="I133" s="34">
        <v>4000</v>
      </c>
      <c r="J133" s="34">
        <v>4000</v>
      </c>
    </row>
    <row r="134" spans="1:10" x14ac:dyDescent="0.25">
      <c r="A134" s="76" t="s">
        <v>85</v>
      </c>
      <c r="B134" s="47">
        <v>4988.9799999999996</v>
      </c>
      <c r="C134" s="34">
        <v>4375.8</v>
      </c>
      <c r="D134" s="73">
        <v>1842.03</v>
      </c>
      <c r="E134" s="34">
        <v>5000</v>
      </c>
      <c r="F134" s="34">
        <v>5000</v>
      </c>
      <c r="G134" s="34">
        <v>5000</v>
      </c>
      <c r="H134" s="34">
        <v>5000</v>
      </c>
      <c r="I134" s="34">
        <v>5000</v>
      </c>
      <c r="J134" s="34">
        <v>5000</v>
      </c>
    </row>
    <row r="135" spans="1:10" ht="30" x14ac:dyDescent="0.25">
      <c r="A135" s="76" t="s">
        <v>86</v>
      </c>
      <c r="B135" s="47">
        <v>2558.64</v>
      </c>
      <c r="C135" s="34">
        <v>3934.53</v>
      </c>
      <c r="D135" s="73">
        <v>1191.03</v>
      </c>
      <c r="E135" s="34">
        <v>5000</v>
      </c>
      <c r="F135" s="34">
        <v>5000</v>
      </c>
      <c r="G135" s="34">
        <v>8000</v>
      </c>
      <c r="H135" s="34">
        <v>6000</v>
      </c>
      <c r="I135" s="34">
        <v>5000</v>
      </c>
      <c r="J135" s="34">
        <v>5000</v>
      </c>
    </row>
    <row r="136" spans="1:10" ht="30" x14ac:dyDescent="0.25">
      <c r="A136" s="76" t="s">
        <v>87</v>
      </c>
      <c r="B136" s="47">
        <v>4594</v>
      </c>
      <c r="C136" s="73">
        <v>7736.4</v>
      </c>
      <c r="D136" s="73">
        <v>9892</v>
      </c>
      <c r="E136" s="34">
        <v>3000</v>
      </c>
      <c r="F136" s="73">
        <v>18000</v>
      </c>
      <c r="G136" s="73">
        <v>20000</v>
      </c>
      <c r="H136" s="34">
        <v>6000</v>
      </c>
      <c r="I136" s="34">
        <v>3000</v>
      </c>
      <c r="J136" s="34">
        <v>3000</v>
      </c>
    </row>
    <row r="137" spans="1:10" x14ac:dyDescent="0.25">
      <c r="A137" s="76" t="s">
        <v>88</v>
      </c>
      <c r="B137" s="47">
        <v>1126</v>
      </c>
      <c r="C137" s="47">
        <v>765</v>
      </c>
      <c r="D137" s="73">
        <v>206.8</v>
      </c>
      <c r="E137" s="34">
        <v>1200</v>
      </c>
      <c r="F137" s="73">
        <v>1200</v>
      </c>
      <c r="G137" s="73">
        <v>300</v>
      </c>
      <c r="H137" s="34">
        <v>1200</v>
      </c>
      <c r="I137" s="34">
        <v>1200</v>
      </c>
      <c r="J137" s="34">
        <v>1200</v>
      </c>
    </row>
    <row r="138" spans="1:10" x14ac:dyDescent="0.25">
      <c r="A138" s="76" t="s">
        <v>89</v>
      </c>
      <c r="B138" s="47">
        <v>1327.41</v>
      </c>
      <c r="C138" s="34">
        <v>1178.47</v>
      </c>
      <c r="D138" s="73">
        <v>1529.11</v>
      </c>
      <c r="E138" s="34">
        <v>1600</v>
      </c>
      <c r="F138" s="73">
        <v>1600</v>
      </c>
      <c r="G138" s="73">
        <v>1600</v>
      </c>
      <c r="H138" s="34">
        <v>1600</v>
      </c>
      <c r="I138" s="34">
        <v>1600</v>
      </c>
      <c r="J138" s="34">
        <v>1600</v>
      </c>
    </row>
    <row r="139" spans="1:10" x14ac:dyDescent="0.25">
      <c r="A139" s="76" t="s">
        <v>90</v>
      </c>
      <c r="B139" s="47">
        <v>801.36</v>
      </c>
      <c r="C139" s="72">
        <v>0</v>
      </c>
      <c r="D139" s="73">
        <v>0</v>
      </c>
      <c r="E139" s="34">
        <v>0</v>
      </c>
      <c r="F139" s="73">
        <v>0</v>
      </c>
      <c r="G139" s="73">
        <v>0</v>
      </c>
      <c r="H139" s="34">
        <v>0</v>
      </c>
      <c r="I139" s="34">
        <v>0</v>
      </c>
      <c r="J139" s="34">
        <v>0</v>
      </c>
    </row>
    <row r="140" spans="1:10" x14ac:dyDescent="0.25">
      <c r="A140" s="76" t="s">
        <v>295</v>
      </c>
      <c r="B140" s="47">
        <v>25588.81</v>
      </c>
      <c r="C140" s="77">
        <v>9078.09</v>
      </c>
      <c r="D140" s="73">
        <v>19237.22</v>
      </c>
      <c r="E140" s="34">
        <v>5000</v>
      </c>
      <c r="F140" s="73">
        <v>15064.4</v>
      </c>
      <c r="G140" s="73">
        <v>15064.4</v>
      </c>
      <c r="H140" s="34">
        <v>5000</v>
      </c>
      <c r="I140" s="34">
        <v>5000</v>
      </c>
      <c r="J140" s="34">
        <v>5000</v>
      </c>
    </row>
    <row r="141" spans="1:10" ht="30" x14ac:dyDescent="0.25">
      <c r="A141" s="50" t="s">
        <v>91</v>
      </c>
      <c r="B141" s="13">
        <v>798.04</v>
      </c>
      <c r="C141" s="13">
        <v>785.31</v>
      </c>
      <c r="D141" s="62">
        <v>0</v>
      </c>
      <c r="E141" s="13">
        <v>798.04</v>
      </c>
      <c r="F141" s="13">
        <v>798.04</v>
      </c>
      <c r="G141" s="13">
        <v>798.04</v>
      </c>
      <c r="H141" s="13">
        <v>798.04</v>
      </c>
      <c r="I141" s="13">
        <v>798.04</v>
      </c>
      <c r="J141" s="13">
        <v>798.04</v>
      </c>
    </row>
    <row r="142" spans="1:10" x14ac:dyDescent="0.25">
      <c r="A142" s="50" t="s">
        <v>261</v>
      </c>
      <c r="B142" s="13">
        <v>0</v>
      </c>
      <c r="C142" s="13">
        <v>0</v>
      </c>
      <c r="D142" s="62">
        <v>0</v>
      </c>
      <c r="E142" s="13">
        <v>0</v>
      </c>
      <c r="F142" s="13">
        <v>0</v>
      </c>
      <c r="G142" s="13">
        <f>G90</f>
        <v>4292.8500000000004</v>
      </c>
      <c r="H142" s="13">
        <v>0</v>
      </c>
      <c r="I142" s="13">
        <v>0</v>
      </c>
      <c r="J142" s="13">
        <v>0</v>
      </c>
    </row>
    <row r="143" spans="1:10" x14ac:dyDescent="0.25">
      <c r="A143" s="50" t="s">
        <v>92</v>
      </c>
      <c r="B143" s="13">
        <v>3621.54</v>
      </c>
      <c r="C143" s="78">
        <v>12465.04</v>
      </c>
      <c r="D143" s="62">
        <v>3673.92</v>
      </c>
      <c r="E143" s="13">
        <v>6500</v>
      </c>
      <c r="F143" s="13">
        <v>6500</v>
      </c>
      <c r="G143" s="13">
        <v>6500</v>
      </c>
      <c r="H143" s="13">
        <v>6500</v>
      </c>
      <c r="I143" s="13">
        <v>6500</v>
      </c>
      <c r="J143" s="13">
        <v>6500</v>
      </c>
    </row>
    <row r="144" spans="1:10" x14ac:dyDescent="0.25">
      <c r="A144" s="50" t="s">
        <v>93</v>
      </c>
      <c r="B144" s="13">
        <v>1661.29</v>
      </c>
      <c r="C144" s="79">
        <v>0</v>
      </c>
      <c r="D144" s="62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</row>
    <row r="145" spans="1:10" ht="30" x14ac:dyDescent="0.25">
      <c r="A145" s="39" t="s">
        <v>94</v>
      </c>
      <c r="B145" s="51">
        <v>7254.37</v>
      </c>
      <c r="C145" s="40">
        <v>6963.07</v>
      </c>
      <c r="D145" s="108">
        <v>11248.35</v>
      </c>
      <c r="E145" s="40">
        <v>9000</v>
      </c>
      <c r="F145" s="40">
        <v>9000</v>
      </c>
      <c r="G145" s="40">
        <v>9000</v>
      </c>
      <c r="H145" s="40">
        <v>9000</v>
      </c>
      <c r="I145" s="40">
        <v>9000</v>
      </c>
      <c r="J145" s="40">
        <v>9000</v>
      </c>
    </row>
    <row r="146" spans="1:10" x14ac:dyDescent="0.25">
      <c r="A146" s="32"/>
      <c r="B146" s="80"/>
      <c r="C146" s="34"/>
      <c r="D146" s="73"/>
      <c r="E146" s="34"/>
      <c r="F146" s="34"/>
      <c r="G146" s="34"/>
      <c r="H146" s="34"/>
      <c r="I146" s="34"/>
      <c r="J146" s="34"/>
    </row>
    <row r="147" spans="1:10" ht="30" x14ac:dyDescent="0.25">
      <c r="A147" s="39" t="s">
        <v>95</v>
      </c>
      <c r="B147" s="51">
        <v>3243.18</v>
      </c>
      <c r="C147" s="27">
        <v>3679.19</v>
      </c>
      <c r="D147" s="111">
        <v>4018.51</v>
      </c>
      <c r="E147" s="27">
        <v>3000</v>
      </c>
      <c r="F147" s="27">
        <v>3000</v>
      </c>
      <c r="G147" s="27">
        <v>4042.05</v>
      </c>
      <c r="H147" s="27">
        <v>3000</v>
      </c>
      <c r="I147" s="27">
        <v>3000</v>
      </c>
      <c r="J147" s="27">
        <v>3000</v>
      </c>
    </row>
    <row r="148" spans="1:10" x14ac:dyDescent="0.25">
      <c r="A148" s="39" t="s">
        <v>96</v>
      </c>
      <c r="B148" s="40">
        <v>1387.8</v>
      </c>
      <c r="C148" s="40">
        <v>2903.07</v>
      </c>
      <c r="D148" s="108">
        <v>1515.11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</row>
    <row r="149" spans="1:10" x14ac:dyDescent="0.25">
      <c r="A149" s="39"/>
      <c r="B149" s="35"/>
      <c r="C149" s="34"/>
      <c r="D149" s="73"/>
      <c r="E149" s="34"/>
      <c r="F149" s="34"/>
      <c r="G149" s="34"/>
      <c r="H149" s="34"/>
      <c r="I149" s="34"/>
      <c r="J149" s="34"/>
    </row>
    <row r="150" spans="1:10" x14ac:dyDescent="0.25">
      <c r="A150" s="39" t="s">
        <v>247</v>
      </c>
      <c r="B150" s="35"/>
      <c r="C150" s="34"/>
      <c r="D150" s="73">
        <v>10334.27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</row>
    <row r="151" spans="1:10" x14ac:dyDescent="0.25">
      <c r="A151" s="39"/>
      <c r="B151" s="35"/>
      <c r="C151" s="34"/>
      <c r="D151" s="73"/>
      <c r="E151" s="34"/>
      <c r="F151" s="34"/>
      <c r="G151" s="34"/>
      <c r="H151" s="34"/>
      <c r="I151" s="34"/>
      <c r="J151" s="34"/>
    </row>
    <row r="152" spans="1:10" ht="30" x14ac:dyDescent="0.25">
      <c r="A152" s="69" t="s">
        <v>97</v>
      </c>
      <c r="B152" s="60">
        <f>B154+B159+B160</f>
        <v>26056.29</v>
      </c>
      <c r="C152" s="60">
        <f t="shared" ref="C152:I152" si="80">C154+C159+C160</f>
        <v>30693.33</v>
      </c>
      <c r="D152" s="84">
        <f>D154+D159+D160+D153</f>
        <v>17760.019999999997</v>
      </c>
      <c r="E152" s="84">
        <f>E154+E159+E160+E158</f>
        <v>16750</v>
      </c>
      <c r="F152" s="84">
        <f>F154+F159+F160+F158+F153</f>
        <v>29250</v>
      </c>
      <c r="G152" s="84">
        <f t="shared" ref="G152" si="81">G154+G159+G160+G158+G153</f>
        <v>27750</v>
      </c>
      <c r="H152" s="84">
        <f t="shared" si="80"/>
        <v>16750</v>
      </c>
      <c r="I152" s="84">
        <f t="shared" si="80"/>
        <v>16750</v>
      </c>
      <c r="J152" s="84">
        <f t="shared" ref="J152" si="82">J154+J159+J160</f>
        <v>16750</v>
      </c>
    </row>
    <row r="153" spans="1:10" x14ac:dyDescent="0.25">
      <c r="A153" s="46" t="s">
        <v>272</v>
      </c>
      <c r="B153" s="60"/>
      <c r="C153" s="60"/>
      <c r="D153" s="49">
        <v>385.92</v>
      </c>
      <c r="E153" s="84"/>
      <c r="F153" s="84"/>
      <c r="G153" s="84"/>
      <c r="H153" s="84"/>
      <c r="I153" s="84"/>
      <c r="J153" s="84"/>
    </row>
    <row r="154" spans="1:10" ht="30" x14ac:dyDescent="0.25">
      <c r="A154" s="46" t="s">
        <v>98</v>
      </c>
      <c r="B154" s="51">
        <f t="shared" ref="B154" si="83">SUM(B155:B157)</f>
        <v>21279.16</v>
      </c>
      <c r="C154" s="51">
        <f t="shared" ref="C154:I154" si="84">SUM(C155:C157)</f>
        <v>25693.33</v>
      </c>
      <c r="D154" s="52">
        <f t="shared" si="84"/>
        <v>11287.55</v>
      </c>
      <c r="E154" s="52">
        <f>SUM(E155:E157)</f>
        <v>16750</v>
      </c>
      <c r="F154" s="52">
        <f t="shared" ref="F154:G154" si="85">SUM(F155:F157)</f>
        <v>21750</v>
      </c>
      <c r="G154" s="52">
        <f t="shared" si="85"/>
        <v>20750</v>
      </c>
      <c r="H154" s="52">
        <f t="shared" si="84"/>
        <v>16750</v>
      </c>
      <c r="I154" s="52">
        <f t="shared" si="84"/>
        <v>16750</v>
      </c>
      <c r="J154" s="52">
        <f t="shared" ref="J154" si="86">SUM(J155:J157)</f>
        <v>16750</v>
      </c>
    </row>
    <row r="155" spans="1:10" x14ac:dyDescent="0.25">
      <c r="A155" s="48" t="s">
        <v>99</v>
      </c>
      <c r="B155" s="47">
        <v>13740.92</v>
      </c>
      <c r="C155" s="49">
        <v>10480.44</v>
      </c>
      <c r="D155" s="49">
        <v>4988.22</v>
      </c>
      <c r="E155" s="47">
        <v>10000</v>
      </c>
      <c r="F155" s="47">
        <v>10000</v>
      </c>
      <c r="G155" s="47">
        <v>7000</v>
      </c>
      <c r="H155" s="47">
        <v>10000</v>
      </c>
      <c r="I155" s="47">
        <v>10000</v>
      </c>
      <c r="J155" s="47">
        <v>10000</v>
      </c>
    </row>
    <row r="156" spans="1:10" x14ac:dyDescent="0.25">
      <c r="A156" s="48" t="s">
        <v>100</v>
      </c>
      <c r="B156" s="47">
        <v>1682.43</v>
      </c>
      <c r="C156" s="49">
        <v>1654.94</v>
      </c>
      <c r="D156" s="49">
        <v>2165.2600000000002</v>
      </c>
      <c r="E156" s="47">
        <v>1750</v>
      </c>
      <c r="F156" s="47">
        <v>1750</v>
      </c>
      <c r="G156" s="47">
        <v>1750</v>
      </c>
      <c r="H156" s="47">
        <v>1750</v>
      </c>
      <c r="I156" s="47">
        <v>1750</v>
      </c>
      <c r="J156" s="47">
        <v>1750</v>
      </c>
    </row>
    <row r="157" spans="1:10" x14ac:dyDescent="0.25">
      <c r="A157" s="48" t="s">
        <v>101</v>
      </c>
      <c r="B157" s="47">
        <v>5855.81</v>
      </c>
      <c r="C157" s="49">
        <v>13557.95</v>
      </c>
      <c r="D157" s="49">
        <v>4134.07</v>
      </c>
      <c r="E157" s="47">
        <v>5000</v>
      </c>
      <c r="F157" s="47">
        <v>10000</v>
      </c>
      <c r="G157" s="47">
        <v>12000</v>
      </c>
      <c r="H157" s="47">
        <v>5000</v>
      </c>
      <c r="I157" s="47">
        <v>5000</v>
      </c>
      <c r="J157" s="47">
        <v>5000</v>
      </c>
    </row>
    <row r="158" spans="1:10" x14ac:dyDescent="0.25">
      <c r="A158" s="46" t="s">
        <v>259</v>
      </c>
      <c r="B158" s="51">
        <v>0</v>
      </c>
      <c r="C158" s="52">
        <v>0</v>
      </c>
      <c r="D158" s="52">
        <v>0</v>
      </c>
      <c r="E158" s="51">
        <v>0</v>
      </c>
      <c r="F158" s="52">
        <v>2500</v>
      </c>
      <c r="G158" s="52">
        <v>2000</v>
      </c>
      <c r="H158" s="51">
        <v>0</v>
      </c>
      <c r="I158" s="51">
        <v>0</v>
      </c>
      <c r="J158" s="51">
        <v>0</v>
      </c>
    </row>
    <row r="159" spans="1:10" ht="30" x14ac:dyDescent="0.25">
      <c r="A159" s="46" t="s">
        <v>102</v>
      </c>
      <c r="B159" s="51">
        <v>4777.13</v>
      </c>
      <c r="C159" s="52">
        <v>5000</v>
      </c>
      <c r="D159" s="52">
        <v>4086.55</v>
      </c>
      <c r="E159" s="51">
        <v>0</v>
      </c>
      <c r="F159" s="52">
        <v>5000</v>
      </c>
      <c r="G159" s="52">
        <v>5000</v>
      </c>
      <c r="H159" s="51">
        <v>0</v>
      </c>
      <c r="I159" s="51">
        <v>0</v>
      </c>
      <c r="J159" s="51">
        <v>0</v>
      </c>
    </row>
    <row r="160" spans="1:10" ht="30" x14ac:dyDescent="0.25">
      <c r="A160" s="46" t="s">
        <v>103</v>
      </c>
      <c r="B160" s="51">
        <v>0</v>
      </c>
      <c r="C160" s="52">
        <v>0</v>
      </c>
      <c r="D160" s="52">
        <v>2000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</row>
    <row r="161" spans="1:10" x14ac:dyDescent="0.25">
      <c r="A161" s="32"/>
      <c r="B161" s="35"/>
      <c r="C161" s="34"/>
      <c r="D161" s="73"/>
      <c r="E161" s="34"/>
      <c r="F161" s="34"/>
      <c r="G161" s="34"/>
      <c r="H161" s="34"/>
      <c r="I161" s="34"/>
      <c r="J161" s="34"/>
    </row>
    <row r="162" spans="1:10" x14ac:dyDescent="0.25">
      <c r="A162" s="69" t="s">
        <v>104</v>
      </c>
      <c r="B162" s="60">
        <f>B163+B164+B166+B168+B171+B167</f>
        <v>7340.83</v>
      </c>
      <c r="C162" s="60">
        <f t="shared" ref="C162:I162" si="87">C163+C164+C166+C168+C171+C167+C165</f>
        <v>18772.809999999998</v>
      </c>
      <c r="D162" s="84">
        <f>D163+D164+D166+D168+D171+D167+D165</f>
        <v>17715.16</v>
      </c>
      <c r="E162" s="60">
        <f t="shared" si="87"/>
        <v>16070.98</v>
      </c>
      <c r="F162" s="60">
        <f t="shared" si="87"/>
        <v>21070.98</v>
      </c>
      <c r="G162" s="60">
        <f t="shared" si="87"/>
        <v>23860.57</v>
      </c>
      <c r="H162" s="60">
        <f t="shared" si="87"/>
        <v>22070.98</v>
      </c>
      <c r="I162" s="60">
        <f t="shared" si="87"/>
        <v>23070.98</v>
      </c>
      <c r="J162" s="60">
        <f t="shared" ref="J162" si="88">J163+J164+J166+J168+J171+J167+J165</f>
        <v>23070.98</v>
      </c>
    </row>
    <row r="163" spans="1:10" ht="30" x14ac:dyDescent="0.25">
      <c r="A163" s="46" t="s">
        <v>105</v>
      </c>
      <c r="B163" s="51">
        <v>0</v>
      </c>
      <c r="C163" s="51">
        <v>0</v>
      </c>
      <c r="D163" s="52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</row>
    <row r="164" spans="1:10" ht="30" x14ac:dyDescent="0.25">
      <c r="A164" s="46" t="s">
        <v>106</v>
      </c>
      <c r="B164" s="51">
        <v>617</v>
      </c>
      <c r="C164" s="51">
        <v>240.46</v>
      </c>
      <c r="D164" s="52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</row>
    <row r="165" spans="1:10" x14ac:dyDescent="0.25">
      <c r="A165" s="46" t="s">
        <v>107</v>
      </c>
      <c r="B165" s="51"/>
      <c r="C165" s="81">
        <v>3858.53</v>
      </c>
      <c r="D165" s="52">
        <v>9697.06</v>
      </c>
      <c r="E165" s="51">
        <v>6000</v>
      </c>
      <c r="F165" s="146">
        <v>6000</v>
      </c>
      <c r="G165" s="51">
        <v>10789.59</v>
      </c>
      <c r="H165" s="51">
        <v>8000</v>
      </c>
      <c r="I165" s="51">
        <v>8000</v>
      </c>
      <c r="J165" s="51">
        <v>8000</v>
      </c>
    </row>
    <row r="166" spans="1:10" ht="30" x14ac:dyDescent="0.25">
      <c r="A166" s="46" t="s">
        <v>108</v>
      </c>
      <c r="B166" s="51">
        <v>1347.79</v>
      </c>
      <c r="C166" s="52">
        <v>11002.91</v>
      </c>
      <c r="D166" s="136">
        <v>3400</v>
      </c>
      <c r="E166" s="51">
        <v>3000</v>
      </c>
      <c r="F166" s="52">
        <v>8000</v>
      </c>
      <c r="G166" s="52">
        <v>8000</v>
      </c>
      <c r="H166" s="51">
        <v>8000</v>
      </c>
      <c r="I166" s="51">
        <v>8000</v>
      </c>
      <c r="J166" s="51">
        <v>8000</v>
      </c>
    </row>
    <row r="167" spans="1:10" ht="30" x14ac:dyDescent="0.25">
      <c r="A167" s="48" t="s">
        <v>109</v>
      </c>
      <c r="B167" s="51">
        <v>68.599999999999994</v>
      </c>
      <c r="C167" s="52">
        <v>68.64</v>
      </c>
      <c r="D167" s="52">
        <v>70.98</v>
      </c>
      <c r="E167" s="51">
        <v>70.98</v>
      </c>
      <c r="F167" s="51">
        <v>70.98</v>
      </c>
      <c r="G167" s="51">
        <v>70.98</v>
      </c>
      <c r="H167" s="51">
        <v>70.98</v>
      </c>
      <c r="I167" s="51">
        <v>70.98</v>
      </c>
      <c r="J167" s="51">
        <v>70.98</v>
      </c>
    </row>
    <row r="168" spans="1:10" ht="30" x14ac:dyDescent="0.25">
      <c r="A168" s="46" t="s">
        <v>110</v>
      </c>
      <c r="B168" s="51">
        <f>SUM(B169:B170)</f>
        <v>4587.4399999999996</v>
      </c>
      <c r="C168" s="52">
        <f t="shared" ref="C168:I168" si="89">SUM(C169:C170)</f>
        <v>2204.5500000000002</v>
      </c>
      <c r="D168" s="52">
        <f>SUM(D169:D170)</f>
        <v>4547.12</v>
      </c>
      <c r="E168" s="51">
        <f t="shared" si="89"/>
        <v>5000</v>
      </c>
      <c r="F168" s="51">
        <f t="shared" si="89"/>
        <v>5000</v>
      </c>
      <c r="G168" s="51">
        <f t="shared" si="89"/>
        <v>3000</v>
      </c>
      <c r="H168" s="51">
        <f t="shared" si="89"/>
        <v>4000</v>
      </c>
      <c r="I168" s="51">
        <f t="shared" si="89"/>
        <v>5000</v>
      </c>
      <c r="J168" s="51">
        <f t="shared" ref="J168" si="90">SUM(J169:J170)</f>
        <v>5000</v>
      </c>
    </row>
    <row r="169" spans="1:10" x14ac:dyDescent="0.25">
      <c r="A169" s="48" t="s">
        <v>99</v>
      </c>
      <c r="B169" s="47">
        <v>3779.18</v>
      </c>
      <c r="C169" s="83">
        <v>1716</v>
      </c>
      <c r="D169" s="83">
        <v>4217.4399999999996</v>
      </c>
      <c r="E169" s="82">
        <v>4000</v>
      </c>
      <c r="F169" s="82">
        <v>4000</v>
      </c>
      <c r="G169" s="82">
        <v>2500</v>
      </c>
      <c r="H169" s="82">
        <v>3000</v>
      </c>
      <c r="I169" s="82">
        <v>4000</v>
      </c>
      <c r="J169" s="82">
        <v>4000</v>
      </c>
    </row>
    <row r="170" spans="1:10" x14ac:dyDescent="0.25">
      <c r="A170" s="48" t="s">
        <v>101</v>
      </c>
      <c r="B170" s="47">
        <v>808.26</v>
      </c>
      <c r="C170" s="83">
        <v>488.55</v>
      </c>
      <c r="D170" s="83">
        <v>329.68</v>
      </c>
      <c r="E170" s="82">
        <v>1000</v>
      </c>
      <c r="F170" s="82">
        <v>1000</v>
      </c>
      <c r="G170" s="82">
        <v>500</v>
      </c>
      <c r="H170" s="82">
        <v>1000</v>
      </c>
      <c r="I170" s="82">
        <v>1000</v>
      </c>
      <c r="J170" s="82">
        <v>1000</v>
      </c>
    </row>
    <row r="171" spans="1:10" ht="30" x14ac:dyDescent="0.25">
      <c r="A171" s="46" t="s">
        <v>111</v>
      </c>
      <c r="B171" s="51">
        <v>720</v>
      </c>
      <c r="C171" s="52">
        <v>1397.72</v>
      </c>
      <c r="D171" s="52">
        <v>0</v>
      </c>
      <c r="E171" s="51">
        <v>2000</v>
      </c>
      <c r="F171" s="51">
        <v>2000</v>
      </c>
      <c r="G171" s="51">
        <v>2000</v>
      </c>
      <c r="H171" s="51">
        <v>2000</v>
      </c>
      <c r="I171" s="51">
        <v>2000</v>
      </c>
      <c r="J171" s="51">
        <v>2000</v>
      </c>
    </row>
    <row r="172" spans="1:10" x14ac:dyDescent="0.25">
      <c r="A172" s="32"/>
      <c r="B172" s="35"/>
      <c r="C172" s="73"/>
      <c r="D172" s="73"/>
      <c r="E172" s="34"/>
      <c r="F172" s="34"/>
      <c r="G172" s="34"/>
      <c r="H172" s="34"/>
      <c r="I172" s="34"/>
      <c r="J172" s="34"/>
    </row>
    <row r="173" spans="1:10" ht="30" x14ac:dyDescent="0.25">
      <c r="A173" s="69" t="s">
        <v>112</v>
      </c>
      <c r="B173" s="60">
        <f t="shared" ref="B173" si="91">B174+B175+B178+B179</f>
        <v>60709.149999999994</v>
      </c>
      <c r="C173" s="84">
        <f t="shared" ref="C173:I173" si="92">C174+C175+C178+C179</f>
        <v>52780.960000000006</v>
      </c>
      <c r="D173" s="84">
        <f t="shared" si="92"/>
        <v>61288.479999999996</v>
      </c>
      <c r="E173" s="84">
        <f t="shared" si="92"/>
        <v>60500</v>
      </c>
      <c r="F173" s="84">
        <f t="shared" si="92"/>
        <v>60500</v>
      </c>
      <c r="G173" s="84">
        <f t="shared" si="92"/>
        <v>67200</v>
      </c>
      <c r="H173" s="84">
        <f t="shared" si="92"/>
        <v>67500</v>
      </c>
      <c r="I173" s="84">
        <f t="shared" si="92"/>
        <v>68500</v>
      </c>
      <c r="J173" s="84">
        <f t="shared" ref="J173" si="93">J174+J175+J178+J179</f>
        <v>68500</v>
      </c>
    </row>
    <row r="174" spans="1:10" ht="30" x14ac:dyDescent="0.25">
      <c r="A174" s="46" t="s">
        <v>113</v>
      </c>
      <c r="B174" s="51">
        <v>35366.629999999997</v>
      </c>
      <c r="C174" s="52">
        <v>38624.01</v>
      </c>
      <c r="D174" s="52">
        <v>41280.370000000003</v>
      </c>
      <c r="E174" s="51">
        <v>43000</v>
      </c>
      <c r="F174" s="51">
        <v>43000</v>
      </c>
      <c r="G174" s="51">
        <v>45000</v>
      </c>
      <c r="H174" s="51">
        <v>48000</v>
      </c>
      <c r="I174" s="51">
        <v>48000</v>
      </c>
      <c r="J174" s="51">
        <v>48000</v>
      </c>
    </row>
    <row r="175" spans="1:10" ht="45" x14ac:dyDescent="0.25">
      <c r="A175" s="46" t="s">
        <v>114</v>
      </c>
      <c r="B175" s="51">
        <f>SUM(B176:B177)</f>
        <v>20403.52</v>
      </c>
      <c r="C175" s="52">
        <f t="shared" ref="C175:I175" si="94">SUM(C176:C177)</f>
        <v>13778.95</v>
      </c>
      <c r="D175" s="52">
        <f t="shared" si="94"/>
        <v>19532.91</v>
      </c>
      <c r="E175" s="52">
        <f t="shared" si="94"/>
        <v>16000</v>
      </c>
      <c r="F175" s="52">
        <f t="shared" si="94"/>
        <v>16000</v>
      </c>
      <c r="G175" s="52">
        <f t="shared" si="94"/>
        <v>16500</v>
      </c>
      <c r="H175" s="52">
        <f t="shared" si="94"/>
        <v>18000</v>
      </c>
      <c r="I175" s="52">
        <f t="shared" si="94"/>
        <v>19000</v>
      </c>
      <c r="J175" s="52">
        <f t="shared" ref="J175" si="95">SUM(J176:J177)</f>
        <v>19000</v>
      </c>
    </row>
    <row r="176" spans="1:10" x14ac:dyDescent="0.25">
      <c r="A176" s="48" t="s">
        <v>99</v>
      </c>
      <c r="B176" s="47">
        <v>14277.56</v>
      </c>
      <c r="C176" s="49">
        <v>7162.7</v>
      </c>
      <c r="D176" s="49">
        <v>6813.06</v>
      </c>
      <c r="E176" s="47">
        <v>10000</v>
      </c>
      <c r="F176" s="47">
        <v>10000</v>
      </c>
      <c r="G176" s="47">
        <v>8500</v>
      </c>
      <c r="H176" s="47">
        <v>10000</v>
      </c>
      <c r="I176" s="47">
        <v>11000</v>
      </c>
      <c r="J176" s="47">
        <v>11000</v>
      </c>
    </row>
    <row r="177" spans="1:12" x14ac:dyDescent="0.25">
      <c r="A177" s="48" t="s">
        <v>101</v>
      </c>
      <c r="B177" s="47">
        <v>6125.96</v>
      </c>
      <c r="C177" s="47">
        <v>6616.25</v>
      </c>
      <c r="D177" s="49">
        <v>12719.85</v>
      </c>
      <c r="E177" s="47">
        <v>6000</v>
      </c>
      <c r="F177" s="47">
        <v>6000</v>
      </c>
      <c r="G177" s="47">
        <v>8000</v>
      </c>
      <c r="H177" s="47">
        <v>8000</v>
      </c>
      <c r="I177" s="47">
        <v>8000</v>
      </c>
      <c r="J177" s="47">
        <v>8000</v>
      </c>
    </row>
    <row r="178" spans="1:12" x14ac:dyDescent="0.25">
      <c r="A178" s="46" t="s">
        <v>115</v>
      </c>
      <c r="B178" s="51">
        <v>0</v>
      </c>
      <c r="C178" s="51">
        <v>378</v>
      </c>
      <c r="D178" s="52">
        <v>475.2</v>
      </c>
      <c r="E178" s="51">
        <v>500</v>
      </c>
      <c r="F178" s="51">
        <v>500</v>
      </c>
      <c r="G178" s="51">
        <v>500</v>
      </c>
      <c r="H178" s="51">
        <v>500</v>
      </c>
      <c r="I178" s="51">
        <v>500</v>
      </c>
      <c r="J178" s="51">
        <v>500</v>
      </c>
    </row>
    <row r="179" spans="1:12" ht="30" x14ac:dyDescent="0.25">
      <c r="A179" s="46" t="s">
        <v>116</v>
      </c>
      <c r="B179" s="51">
        <v>4939</v>
      </c>
      <c r="C179" s="51">
        <v>0</v>
      </c>
      <c r="D179" s="52">
        <v>0</v>
      </c>
      <c r="E179" s="51">
        <v>1000</v>
      </c>
      <c r="F179" s="146">
        <v>1000</v>
      </c>
      <c r="G179" s="51">
        <v>5200</v>
      </c>
      <c r="H179" s="51">
        <v>1000</v>
      </c>
      <c r="I179" s="51">
        <v>1000</v>
      </c>
      <c r="J179" s="51">
        <v>1000</v>
      </c>
    </row>
    <row r="180" spans="1:12" x14ac:dyDescent="0.25">
      <c r="A180" s="39"/>
      <c r="B180" s="35"/>
      <c r="C180" s="34"/>
      <c r="D180" s="73"/>
      <c r="E180" s="34"/>
      <c r="F180" s="34"/>
      <c r="G180" s="34"/>
      <c r="H180" s="34"/>
      <c r="I180" s="34"/>
      <c r="J180" s="34"/>
    </row>
    <row r="181" spans="1:12" ht="30" x14ac:dyDescent="0.25">
      <c r="A181" s="69" t="s">
        <v>117</v>
      </c>
      <c r="B181" s="60">
        <f t="shared" ref="B181" si="96">SUM(B182+B183+B190)</f>
        <v>61259.759999999995</v>
      </c>
      <c r="C181" s="60">
        <f t="shared" ref="C181:I181" si="97">SUM(C182+C183+C190)</f>
        <v>55493.29</v>
      </c>
      <c r="D181" s="84">
        <f t="shared" si="97"/>
        <v>69949.070000000007</v>
      </c>
      <c r="E181" s="60">
        <f t="shared" si="97"/>
        <v>52000</v>
      </c>
      <c r="F181" s="60">
        <f t="shared" si="97"/>
        <v>54800</v>
      </c>
      <c r="G181" s="60">
        <f t="shared" si="97"/>
        <v>66100</v>
      </c>
      <c r="H181" s="60">
        <f t="shared" si="97"/>
        <v>62000</v>
      </c>
      <c r="I181" s="60">
        <f t="shared" si="97"/>
        <v>62000</v>
      </c>
      <c r="J181" s="60">
        <f t="shared" ref="J181" si="98">SUM(J182+J183+J190)</f>
        <v>62000</v>
      </c>
    </row>
    <row r="182" spans="1:12" x14ac:dyDescent="0.25">
      <c r="A182" s="39" t="s">
        <v>118</v>
      </c>
      <c r="B182" s="60">
        <v>0</v>
      </c>
      <c r="C182" s="60">
        <v>0</v>
      </c>
      <c r="D182" s="84"/>
      <c r="E182" s="60">
        <v>0</v>
      </c>
      <c r="F182" s="60">
        <v>0</v>
      </c>
      <c r="G182" s="60">
        <v>0</v>
      </c>
      <c r="H182" s="60">
        <v>0</v>
      </c>
      <c r="I182" s="60">
        <v>0</v>
      </c>
      <c r="J182" s="60">
        <v>0</v>
      </c>
    </row>
    <row r="183" spans="1:12" x14ac:dyDescent="0.25">
      <c r="A183" s="39" t="s">
        <v>119</v>
      </c>
      <c r="B183" s="40">
        <f t="shared" ref="B183" si="99">SUM(B184:B187)</f>
        <v>55169.34</v>
      </c>
      <c r="C183" s="40">
        <f t="shared" ref="C183:I183" si="100">SUM(C184:C187)</f>
        <v>50921.67</v>
      </c>
      <c r="D183" s="108">
        <f t="shared" si="100"/>
        <v>65539.47</v>
      </c>
      <c r="E183" s="40">
        <f t="shared" si="100"/>
        <v>45500</v>
      </c>
      <c r="F183" s="40">
        <f t="shared" si="100"/>
        <v>48300</v>
      </c>
      <c r="G183" s="40">
        <f>SUM(G184:G187)</f>
        <v>60300</v>
      </c>
      <c r="H183" s="40">
        <f t="shared" si="100"/>
        <v>55500</v>
      </c>
      <c r="I183" s="40">
        <f t="shared" si="100"/>
        <v>55500</v>
      </c>
      <c r="J183" s="40">
        <f t="shared" ref="J183" si="101">SUM(J184:J187)</f>
        <v>55500</v>
      </c>
    </row>
    <row r="184" spans="1:12" x14ac:dyDescent="0.25">
      <c r="A184" s="11" t="s">
        <v>120</v>
      </c>
      <c r="B184" s="13">
        <v>20677.82</v>
      </c>
      <c r="C184" s="13">
        <v>22417.8</v>
      </c>
      <c r="D184" s="62">
        <v>31453.58</v>
      </c>
      <c r="E184" s="13">
        <v>24000</v>
      </c>
      <c r="F184" s="13">
        <v>24000</v>
      </c>
      <c r="G184" s="13">
        <v>27000</v>
      </c>
      <c r="H184" s="13">
        <v>30000</v>
      </c>
      <c r="I184" s="13">
        <v>30000</v>
      </c>
      <c r="J184" s="13">
        <v>30000</v>
      </c>
      <c r="L184" t="s">
        <v>296</v>
      </c>
    </row>
    <row r="185" spans="1:12" x14ac:dyDescent="0.25">
      <c r="A185" s="50" t="s">
        <v>121</v>
      </c>
      <c r="B185" s="13">
        <v>7093.21</v>
      </c>
      <c r="C185" s="13">
        <v>7688.08</v>
      </c>
      <c r="D185" s="62">
        <v>8399.4</v>
      </c>
      <c r="E185" s="13">
        <v>8500</v>
      </c>
      <c r="F185" s="13">
        <v>8500</v>
      </c>
      <c r="G185" s="13">
        <v>10700</v>
      </c>
      <c r="H185" s="13">
        <v>11000</v>
      </c>
      <c r="I185" s="13">
        <v>11000</v>
      </c>
      <c r="J185" s="13">
        <v>11000</v>
      </c>
    </row>
    <row r="186" spans="1:12" ht="30" x14ac:dyDescent="0.25">
      <c r="A186" s="50" t="s">
        <v>122</v>
      </c>
      <c r="B186" s="13">
        <v>13955.06</v>
      </c>
      <c r="C186" s="79">
        <v>6298.7</v>
      </c>
      <c r="D186" s="62">
        <v>12258.53</v>
      </c>
      <c r="E186" s="13">
        <v>0</v>
      </c>
      <c r="F186" s="145">
        <v>0</v>
      </c>
      <c r="G186" s="13">
        <v>6600</v>
      </c>
      <c r="H186" s="13">
        <v>0</v>
      </c>
      <c r="I186" s="13">
        <v>0</v>
      </c>
      <c r="J186" s="13">
        <v>0</v>
      </c>
    </row>
    <row r="187" spans="1:12" x14ac:dyDescent="0.25">
      <c r="A187" s="50" t="s">
        <v>123</v>
      </c>
      <c r="B187" s="13">
        <f t="shared" ref="B187" si="102">SUM(B188:B189)</f>
        <v>13443.25</v>
      </c>
      <c r="C187" s="13">
        <f t="shared" ref="C187:I187" si="103">SUM(C188:C189)</f>
        <v>14517.09</v>
      </c>
      <c r="D187" s="62">
        <f t="shared" si="103"/>
        <v>13427.96</v>
      </c>
      <c r="E187" s="13">
        <f t="shared" si="103"/>
        <v>13000</v>
      </c>
      <c r="F187" s="13">
        <f t="shared" si="103"/>
        <v>15800</v>
      </c>
      <c r="G187" s="13">
        <f t="shared" si="103"/>
        <v>16000</v>
      </c>
      <c r="H187" s="13">
        <f t="shared" si="103"/>
        <v>14500</v>
      </c>
      <c r="I187" s="13">
        <f t="shared" si="103"/>
        <v>14500</v>
      </c>
      <c r="J187" s="13">
        <f t="shared" ref="J187" si="104">SUM(J188:J189)</f>
        <v>14500</v>
      </c>
    </row>
    <row r="188" spans="1:12" x14ac:dyDescent="0.25">
      <c r="A188" s="48" t="s">
        <v>99</v>
      </c>
      <c r="B188" s="12">
        <v>3228.77</v>
      </c>
      <c r="C188" s="72">
        <v>3800.53</v>
      </c>
      <c r="D188" s="89">
        <v>3215.56</v>
      </c>
      <c r="E188" s="12">
        <v>4000</v>
      </c>
      <c r="F188" s="12">
        <v>4000</v>
      </c>
      <c r="G188" s="12">
        <v>3000</v>
      </c>
      <c r="H188" s="12">
        <v>4500</v>
      </c>
      <c r="I188" s="12">
        <v>4500</v>
      </c>
      <c r="J188" s="12">
        <v>4500</v>
      </c>
    </row>
    <row r="189" spans="1:12" x14ac:dyDescent="0.25">
      <c r="A189" s="48" t="s">
        <v>101</v>
      </c>
      <c r="B189" s="12">
        <v>10214.48</v>
      </c>
      <c r="C189" s="72">
        <v>10716.56</v>
      </c>
      <c r="D189" s="89">
        <v>10212.4</v>
      </c>
      <c r="E189" s="12">
        <v>9000</v>
      </c>
      <c r="F189" s="89">
        <v>11800</v>
      </c>
      <c r="G189" s="89">
        <v>13000</v>
      </c>
      <c r="H189" s="12">
        <v>10000</v>
      </c>
      <c r="I189" s="12">
        <v>10000</v>
      </c>
      <c r="J189" s="12">
        <v>10000</v>
      </c>
    </row>
    <row r="190" spans="1:12" x14ac:dyDescent="0.25">
      <c r="A190" s="39" t="s">
        <v>125</v>
      </c>
      <c r="B190" s="40">
        <f>B191+B192</f>
        <v>6090.42</v>
      </c>
      <c r="C190" s="40">
        <f t="shared" ref="C190:I190" si="105">C191+C192</f>
        <v>4571.62</v>
      </c>
      <c r="D190" s="108">
        <f t="shared" si="105"/>
        <v>4409.6000000000004</v>
      </c>
      <c r="E190" s="40">
        <f t="shared" si="105"/>
        <v>6500</v>
      </c>
      <c r="F190" s="40">
        <f t="shared" si="105"/>
        <v>6500</v>
      </c>
      <c r="G190" s="40">
        <f t="shared" si="105"/>
        <v>5800</v>
      </c>
      <c r="H190" s="40">
        <f t="shared" si="105"/>
        <v>6500</v>
      </c>
      <c r="I190" s="40">
        <f t="shared" si="105"/>
        <v>6500</v>
      </c>
      <c r="J190" s="40">
        <f t="shared" ref="J190" si="106">J191+J192</f>
        <v>6500</v>
      </c>
    </row>
    <row r="191" spans="1:12" x14ac:dyDescent="0.25">
      <c r="A191" s="48" t="s">
        <v>99</v>
      </c>
      <c r="B191" s="47">
        <v>5970.42</v>
      </c>
      <c r="C191" s="49">
        <v>4492.08</v>
      </c>
      <c r="D191" s="49">
        <v>4301</v>
      </c>
      <c r="E191" s="47">
        <v>6000</v>
      </c>
      <c r="F191" s="47">
        <v>6000</v>
      </c>
      <c r="G191" s="47">
        <v>4500</v>
      </c>
      <c r="H191" s="47">
        <v>6000</v>
      </c>
      <c r="I191" s="47">
        <v>6000</v>
      </c>
      <c r="J191" s="47">
        <v>6000</v>
      </c>
    </row>
    <row r="192" spans="1:12" x14ac:dyDescent="0.25">
      <c r="A192" s="48" t="s">
        <v>101</v>
      </c>
      <c r="B192" s="47">
        <v>120</v>
      </c>
      <c r="C192" s="72">
        <v>79.540000000000006</v>
      </c>
      <c r="D192" s="49">
        <v>108.6</v>
      </c>
      <c r="E192" s="47">
        <v>500</v>
      </c>
      <c r="F192" s="47">
        <v>500</v>
      </c>
      <c r="G192" s="47">
        <v>1300</v>
      </c>
      <c r="H192" s="47">
        <v>500</v>
      </c>
      <c r="I192" s="47">
        <v>500</v>
      </c>
      <c r="J192" s="47">
        <v>500</v>
      </c>
    </row>
    <row r="193" spans="1:10" x14ac:dyDescent="0.25">
      <c r="A193" s="39"/>
      <c r="B193" s="80"/>
      <c r="C193" s="40"/>
      <c r="D193" s="108"/>
      <c r="E193" s="40"/>
      <c r="F193" s="40"/>
      <c r="G193" s="40"/>
      <c r="H193" s="40"/>
      <c r="I193" s="40"/>
      <c r="J193" s="40"/>
    </row>
    <row r="194" spans="1:10" x14ac:dyDescent="0.25">
      <c r="A194" s="69" t="s">
        <v>126</v>
      </c>
      <c r="B194" s="60">
        <f>B195+B198+B199</f>
        <v>13925.439999999999</v>
      </c>
      <c r="C194" s="60">
        <f t="shared" ref="C194:J194" si="107">C195+C198+C199</f>
        <v>8638.32</v>
      </c>
      <c r="D194" s="60">
        <f t="shared" si="107"/>
        <v>9589.86</v>
      </c>
      <c r="E194" s="60">
        <f t="shared" si="107"/>
        <v>8500</v>
      </c>
      <c r="F194" s="60">
        <f t="shared" ref="F194:G194" si="108">F195+F199+F198</f>
        <v>43500</v>
      </c>
      <c r="G194" s="60">
        <f t="shared" si="108"/>
        <v>46000</v>
      </c>
      <c r="H194" s="60">
        <f t="shared" si="107"/>
        <v>13700</v>
      </c>
      <c r="I194" s="60">
        <f t="shared" si="107"/>
        <v>13500</v>
      </c>
      <c r="J194" s="60">
        <f t="shared" si="107"/>
        <v>13500</v>
      </c>
    </row>
    <row r="195" spans="1:10" ht="30" x14ac:dyDescent="0.25">
      <c r="A195" s="39" t="s">
        <v>127</v>
      </c>
      <c r="B195" s="40">
        <f t="shared" ref="B195" si="109">B196+B197</f>
        <v>13525.439999999999</v>
      </c>
      <c r="C195" s="40">
        <f t="shared" ref="C195:I195" si="110">C196+C197</f>
        <v>8638.32</v>
      </c>
      <c r="D195" s="108">
        <f t="shared" si="110"/>
        <v>9499.86</v>
      </c>
      <c r="E195" s="40">
        <f t="shared" si="110"/>
        <v>8500</v>
      </c>
      <c r="F195" s="40">
        <f t="shared" si="110"/>
        <v>8500</v>
      </c>
      <c r="G195" s="40">
        <f t="shared" si="110"/>
        <v>11000</v>
      </c>
      <c r="H195" s="40">
        <f t="shared" si="110"/>
        <v>13700</v>
      </c>
      <c r="I195" s="40">
        <f t="shared" si="110"/>
        <v>13500</v>
      </c>
      <c r="J195" s="40">
        <f t="shared" ref="J195" si="111">J196+J197</f>
        <v>13500</v>
      </c>
    </row>
    <row r="196" spans="1:10" x14ac:dyDescent="0.25">
      <c r="A196" s="48" t="s">
        <v>99</v>
      </c>
      <c r="B196" s="47">
        <v>8218.5</v>
      </c>
      <c r="C196" s="72">
        <v>8416.0499999999993</v>
      </c>
      <c r="D196" s="49">
        <v>7765.22</v>
      </c>
      <c r="E196" s="47">
        <v>8000</v>
      </c>
      <c r="F196" s="147">
        <v>8000</v>
      </c>
      <c r="G196" s="47">
        <v>10500</v>
      </c>
      <c r="H196" s="47">
        <v>13000</v>
      </c>
      <c r="I196" s="47">
        <v>13000</v>
      </c>
      <c r="J196" s="47">
        <v>13000</v>
      </c>
    </row>
    <row r="197" spans="1:10" x14ac:dyDescent="0.25">
      <c r="A197" s="48" t="s">
        <v>101</v>
      </c>
      <c r="B197" s="47">
        <v>5306.94</v>
      </c>
      <c r="C197" s="47">
        <v>222.27</v>
      </c>
      <c r="D197" s="49">
        <v>1734.64</v>
      </c>
      <c r="E197" s="47">
        <v>500</v>
      </c>
      <c r="F197" s="47">
        <v>500</v>
      </c>
      <c r="G197" s="47">
        <v>500</v>
      </c>
      <c r="H197" s="47">
        <v>700</v>
      </c>
      <c r="I197" s="47">
        <v>500</v>
      </c>
      <c r="J197" s="47">
        <v>500</v>
      </c>
    </row>
    <row r="198" spans="1:10" x14ac:dyDescent="0.25">
      <c r="A198" s="39" t="s">
        <v>128</v>
      </c>
      <c r="B198" s="80">
        <v>400</v>
      </c>
      <c r="C198" s="34">
        <v>0</v>
      </c>
      <c r="D198" s="73">
        <v>90</v>
      </c>
      <c r="E198" s="34">
        <v>0</v>
      </c>
      <c r="F198" s="47">
        <v>0</v>
      </c>
      <c r="G198" s="47">
        <v>0</v>
      </c>
      <c r="H198" s="34">
        <v>0</v>
      </c>
      <c r="I198" s="34">
        <v>0</v>
      </c>
      <c r="J198" s="34">
        <v>0</v>
      </c>
    </row>
    <row r="199" spans="1:10" ht="30" x14ac:dyDescent="0.25">
      <c r="A199" s="39" t="s">
        <v>281</v>
      </c>
      <c r="B199" s="35">
        <f>B200</f>
        <v>0</v>
      </c>
      <c r="C199" s="35">
        <f t="shared" ref="C199:J199" si="112">C200</f>
        <v>0</v>
      </c>
      <c r="D199" s="35">
        <f t="shared" si="112"/>
        <v>0</v>
      </c>
      <c r="E199" s="35">
        <f t="shared" si="112"/>
        <v>0</v>
      </c>
      <c r="F199" s="40">
        <f>F200</f>
        <v>35000</v>
      </c>
      <c r="G199" s="40">
        <f>G200</f>
        <v>35000</v>
      </c>
      <c r="H199" s="35">
        <f t="shared" si="112"/>
        <v>0</v>
      </c>
      <c r="I199" s="35">
        <f t="shared" si="112"/>
        <v>0</v>
      </c>
      <c r="J199" s="35">
        <f t="shared" si="112"/>
        <v>0</v>
      </c>
    </row>
    <row r="200" spans="1:10" x14ac:dyDescent="0.25">
      <c r="A200" s="32" t="s">
        <v>282</v>
      </c>
      <c r="B200" s="35"/>
      <c r="C200" s="34"/>
      <c r="D200" s="73"/>
      <c r="E200" s="34"/>
      <c r="F200" s="49">
        <v>35000</v>
      </c>
      <c r="G200" s="49">
        <v>35000</v>
      </c>
      <c r="H200" s="34">
        <v>0</v>
      </c>
      <c r="I200" s="34">
        <v>0</v>
      </c>
      <c r="J200" s="34">
        <v>0</v>
      </c>
    </row>
    <row r="201" spans="1:10" x14ac:dyDescent="0.25">
      <c r="A201" s="32"/>
      <c r="B201" s="35"/>
      <c r="C201" s="34"/>
      <c r="D201" s="73"/>
      <c r="E201" s="34"/>
      <c r="F201" s="34"/>
      <c r="G201" s="34"/>
      <c r="H201" s="34"/>
      <c r="I201" s="34"/>
      <c r="J201" s="34"/>
    </row>
    <row r="202" spans="1:10" ht="30" x14ac:dyDescent="0.25">
      <c r="A202" s="69" t="s">
        <v>129</v>
      </c>
      <c r="B202" s="60">
        <f>B203+B220+B239+B241+B254+B255</f>
        <v>99519.239999999991</v>
      </c>
      <c r="C202" s="60">
        <f>C203+C220+C239+C241+C254</f>
        <v>126472.20999999999</v>
      </c>
      <c r="D202" s="84">
        <f t="shared" ref="D202:J202" si="113">D203+D220+D239+D241+D254+D255</f>
        <v>83092.19</v>
      </c>
      <c r="E202" s="60">
        <f t="shared" si="113"/>
        <v>63644</v>
      </c>
      <c r="F202" s="60">
        <f t="shared" si="113"/>
        <v>90844</v>
      </c>
      <c r="G202" s="60">
        <f t="shared" si="113"/>
        <v>87884</v>
      </c>
      <c r="H202" s="60">
        <f t="shared" si="113"/>
        <v>78044</v>
      </c>
      <c r="I202" s="60">
        <f t="shared" si="113"/>
        <v>63544</v>
      </c>
      <c r="J202" s="60">
        <f t="shared" si="113"/>
        <v>63544</v>
      </c>
    </row>
    <row r="203" spans="1:10" ht="30" x14ac:dyDescent="0.25">
      <c r="A203" s="39" t="s">
        <v>130</v>
      </c>
      <c r="B203" s="40">
        <f>SUM(B204:B218)</f>
        <v>32845</v>
      </c>
      <c r="C203" s="40">
        <f t="shared" ref="C203:I203" si="114">SUM(C204:C218)</f>
        <v>26721.53</v>
      </c>
      <c r="D203" s="108">
        <f t="shared" si="114"/>
        <v>16035.62</v>
      </c>
      <c r="E203" s="40">
        <f t="shared" si="114"/>
        <v>10900</v>
      </c>
      <c r="F203" s="40">
        <f t="shared" si="114"/>
        <v>27400</v>
      </c>
      <c r="G203" s="40">
        <f t="shared" si="114"/>
        <v>25400</v>
      </c>
      <c r="H203" s="40">
        <f t="shared" si="114"/>
        <v>25500</v>
      </c>
      <c r="I203" s="40">
        <f t="shared" si="114"/>
        <v>11000</v>
      </c>
      <c r="J203" s="40">
        <f t="shared" ref="J203" si="115">SUM(J204:J218)</f>
        <v>11000</v>
      </c>
    </row>
    <row r="204" spans="1:10" ht="30" x14ac:dyDescent="0.25">
      <c r="A204" s="50" t="s">
        <v>131</v>
      </c>
      <c r="B204" s="12">
        <v>2373.33</v>
      </c>
      <c r="C204" s="13">
        <v>4938.05</v>
      </c>
      <c r="D204" s="62">
        <v>76.88</v>
      </c>
      <c r="E204" s="13">
        <v>3000</v>
      </c>
      <c r="F204" s="13">
        <v>3000</v>
      </c>
      <c r="G204" s="13">
        <v>0</v>
      </c>
      <c r="H204" s="13">
        <v>3000</v>
      </c>
      <c r="I204" s="13">
        <v>3000</v>
      </c>
      <c r="J204" s="13">
        <v>3000</v>
      </c>
    </row>
    <row r="205" spans="1:10" ht="30" x14ac:dyDescent="0.25">
      <c r="A205" s="50" t="s">
        <v>132</v>
      </c>
      <c r="B205" s="12">
        <v>2187.5</v>
      </c>
      <c r="C205" s="85">
        <v>3005.99</v>
      </c>
      <c r="D205" s="62">
        <v>1935.22</v>
      </c>
      <c r="E205" s="13">
        <v>0</v>
      </c>
      <c r="F205" s="85">
        <v>3000</v>
      </c>
      <c r="G205" s="85">
        <v>3000</v>
      </c>
      <c r="H205" s="13">
        <v>3000</v>
      </c>
      <c r="I205" s="13">
        <v>0</v>
      </c>
      <c r="J205" s="13">
        <v>0</v>
      </c>
    </row>
    <row r="206" spans="1:10" ht="30" x14ac:dyDescent="0.25">
      <c r="A206" s="50" t="s">
        <v>133</v>
      </c>
      <c r="B206" s="12">
        <v>2850.72</v>
      </c>
      <c r="C206" s="79">
        <v>142.43</v>
      </c>
      <c r="D206" s="62">
        <v>0</v>
      </c>
      <c r="E206" s="13">
        <v>1000</v>
      </c>
      <c r="F206" s="85">
        <v>1000</v>
      </c>
      <c r="G206" s="85">
        <v>1000</v>
      </c>
      <c r="H206" s="13">
        <v>1000</v>
      </c>
      <c r="I206" s="13">
        <v>1000</v>
      </c>
      <c r="J206" s="13">
        <v>1000</v>
      </c>
    </row>
    <row r="207" spans="1:10" ht="30" x14ac:dyDescent="0.25">
      <c r="A207" s="50" t="s">
        <v>134</v>
      </c>
      <c r="B207" s="12">
        <v>450</v>
      </c>
      <c r="C207" s="13">
        <v>1300.73</v>
      </c>
      <c r="D207" s="62">
        <v>0</v>
      </c>
      <c r="E207" s="13">
        <v>0</v>
      </c>
      <c r="F207" s="62">
        <v>0</v>
      </c>
      <c r="G207" s="62">
        <v>0</v>
      </c>
      <c r="H207" s="13">
        <v>1000</v>
      </c>
      <c r="I207" s="13">
        <v>0</v>
      </c>
      <c r="J207" s="13">
        <v>0</v>
      </c>
    </row>
    <row r="208" spans="1:10" ht="30" x14ac:dyDescent="0.25">
      <c r="A208" s="50" t="s">
        <v>235</v>
      </c>
      <c r="B208" s="12">
        <v>2400</v>
      </c>
      <c r="C208" s="79">
        <v>1400</v>
      </c>
      <c r="D208" s="62">
        <v>0</v>
      </c>
      <c r="E208" s="13">
        <v>0</v>
      </c>
      <c r="F208" s="85">
        <v>3000</v>
      </c>
      <c r="G208" s="85">
        <v>3000</v>
      </c>
      <c r="H208" s="13">
        <v>0</v>
      </c>
      <c r="I208" s="13">
        <v>0</v>
      </c>
      <c r="J208" s="13">
        <v>0</v>
      </c>
    </row>
    <row r="209" spans="1:10" ht="30" x14ac:dyDescent="0.25">
      <c r="A209" s="50" t="s">
        <v>135</v>
      </c>
      <c r="B209" s="12">
        <v>2228.4899999999998</v>
      </c>
      <c r="C209" s="13">
        <v>2506.0100000000002</v>
      </c>
      <c r="D209" s="62">
        <v>2497.16</v>
      </c>
      <c r="E209" s="13">
        <v>2500</v>
      </c>
      <c r="F209" s="85">
        <v>2500</v>
      </c>
      <c r="G209" s="85">
        <v>2500</v>
      </c>
      <c r="H209" s="13">
        <v>2500</v>
      </c>
      <c r="I209" s="13">
        <v>2500</v>
      </c>
      <c r="J209" s="13">
        <v>2500</v>
      </c>
    </row>
    <row r="210" spans="1:10" ht="30" x14ac:dyDescent="0.25">
      <c r="A210" s="50" t="s">
        <v>229</v>
      </c>
      <c r="B210" s="12">
        <v>600</v>
      </c>
      <c r="C210" s="13">
        <v>600.32000000000005</v>
      </c>
      <c r="D210" s="62">
        <v>992.6</v>
      </c>
      <c r="E210" s="13">
        <v>0</v>
      </c>
      <c r="F210" s="85">
        <v>500</v>
      </c>
      <c r="G210" s="85">
        <v>500</v>
      </c>
      <c r="H210" s="13">
        <v>500</v>
      </c>
      <c r="I210" s="13">
        <v>0</v>
      </c>
      <c r="J210" s="13">
        <v>0</v>
      </c>
    </row>
    <row r="211" spans="1:10" ht="30" x14ac:dyDescent="0.25">
      <c r="A211" s="50" t="s">
        <v>136</v>
      </c>
      <c r="B211" s="12">
        <v>174.98</v>
      </c>
      <c r="C211" s="13">
        <v>0</v>
      </c>
      <c r="D211" s="62">
        <v>0</v>
      </c>
      <c r="E211" s="13">
        <v>0</v>
      </c>
      <c r="F211" s="85">
        <v>0</v>
      </c>
      <c r="G211" s="85">
        <v>0</v>
      </c>
      <c r="H211" s="13">
        <v>0</v>
      </c>
      <c r="I211" s="13">
        <v>0</v>
      </c>
      <c r="J211" s="13">
        <v>0</v>
      </c>
    </row>
    <row r="212" spans="1:10" ht="45" x14ac:dyDescent="0.25">
      <c r="A212" s="50" t="s">
        <v>137</v>
      </c>
      <c r="B212" s="59">
        <v>1262.95</v>
      </c>
      <c r="C212" s="79">
        <v>828</v>
      </c>
      <c r="D212" s="62">
        <v>1333.76</v>
      </c>
      <c r="E212" s="13">
        <v>1400</v>
      </c>
      <c r="F212" s="85">
        <v>1400</v>
      </c>
      <c r="G212" s="85">
        <v>1000</v>
      </c>
      <c r="H212" s="13">
        <v>1500</v>
      </c>
      <c r="I212" s="13">
        <v>1500</v>
      </c>
      <c r="J212" s="13">
        <v>1500</v>
      </c>
    </row>
    <row r="213" spans="1:10" ht="30" x14ac:dyDescent="0.25">
      <c r="A213" s="50" t="s">
        <v>138</v>
      </c>
      <c r="B213" s="12">
        <v>1210.1600000000001</v>
      </c>
      <c r="C213" s="13">
        <v>0</v>
      </c>
      <c r="D213" s="62">
        <v>1700</v>
      </c>
      <c r="E213" s="13">
        <v>0</v>
      </c>
      <c r="F213" s="85">
        <v>0</v>
      </c>
      <c r="G213" s="85">
        <v>1400</v>
      </c>
      <c r="H213" s="13">
        <v>0</v>
      </c>
      <c r="I213" s="13">
        <v>0</v>
      </c>
      <c r="J213" s="13">
        <v>0</v>
      </c>
    </row>
    <row r="214" spans="1:10" ht="30" x14ac:dyDescent="0.25">
      <c r="A214" s="50" t="s">
        <v>139</v>
      </c>
      <c r="B214" s="47">
        <v>11500</v>
      </c>
      <c r="C214" s="13">
        <v>11500</v>
      </c>
      <c r="D214" s="62">
        <v>7500</v>
      </c>
      <c r="E214" s="13">
        <v>0</v>
      </c>
      <c r="F214" s="85">
        <v>10000</v>
      </c>
      <c r="G214" s="85">
        <v>10000</v>
      </c>
      <c r="H214" s="13">
        <v>10000</v>
      </c>
      <c r="I214" s="13">
        <v>0</v>
      </c>
      <c r="J214" s="13">
        <v>0</v>
      </c>
    </row>
    <row r="215" spans="1:10" x14ac:dyDescent="0.25">
      <c r="A215" s="50" t="s">
        <v>236</v>
      </c>
      <c r="B215" s="47"/>
      <c r="C215" s="85">
        <v>500</v>
      </c>
      <c r="D215" s="6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</row>
    <row r="216" spans="1:10" ht="30" x14ac:dyDescent="0.25">
      <c r="A216" s="50" t="s">
        <v>140</v>
      </c>
      <c r="B216" s="47">
        <v>1024</v>
      </c>
      <c r="C216" s="13">
        <v>0</v>
      </c>
      <c r="D216" s="6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</row>
    <row r="217" spans="1:10" ht="30" x14ac:dyDescent="0.25">
      <c r="A217" s="50" t="s">
        <v>141</v>
      </c>
      <c r="B217" s="12">
        <v>4582.87</v>
      </c>
      <c r="C217" s="79">
        <v>0</v>
      </c>
      <c r="D217" s="62">
        <v>0</v>
      </c>
      <c r="E217" s="13">
        <v>3000</v>
      </c>
      <c r="F217" s="13">
        <v>3000</v>
      </c>
      <c r="G217" s="13">
        <v>3000</v>
      </c>
      <c r="H217" s="13">
        <v>3000</v>
      </c>
      <c r="I217" s="13">
        <v>3000</v>
      </c>
      <c r="J217" s="13">
        <v>3000</v>
      </c>
    </row>
    <row r="218" spans="1:10" x14ac:dyDescent="0.25">
      <c r="A218" s="50"/>
      <c r="B218" s="13"/>
      <c r="C218" s="13"/>
      <c r="D218" s="62"/>
      <c r="E218" s="13"/>
      <c r="F218" s="13"/>
      <c r="G218" s="13"/>
      <c r="H218" s="13"/>
      <c r="I218" s="13"/>
      <c r="J218" s="13"/>
    </row>
    <row r="219" spans="1:10" x14ac:dyDescent="0.25">
      <c r="A219" s="50"/>
      <c r="B219" s="71"/>
      <c r="C219" s="13"/>
      <c r="D219" s="62"/>
      <c r="E219" s="13"/>
      <c r="F219" s="13"/>
      <c r="G219" s="13"/>
      <c r="H219" s="13"/>
      <c r="I219" s="13"/>
      <c r="J219" s="13"/>
    </row>
    <row r="220" spans="1:10" ht="30" x14ac:dyDescent="0.25">
      <c r="A220" s="39" t="s">
        <v>142</v>
      </c>
      <c r="B220" s="40">
        <f t="shared" ref="B220:J220" si="116">B222+B223+B227+B231+B236+B235+B237</f>
        <v>22788.090000000004</v>
      </c>
      <c r="C220" s="40">
        <f t="shared" si="116"/>
        <v>41689.22</v>
      </c>
      <c r="D220" s="40">
        <f t="shared" si="116"/>
        <v>57788.54</v>
      </c>
      <c r="E220" s="40">
        <f>E222+E223+E227+E231+E236+E235+E237</f>
        <v>21900</v>
      </c>
      <c r="F220" s="40">
        <f t="shared" si="116"/>
        <v>28400</v>
      </c>
      <c r="G220" s="40">
        <f t="shared" si="116"/>
        <v>28400</v>
      </c>
      <c r="H220" s="40">
        <f t="shared" si="116"/>
        <v>24400</v>
      </c>
      <c r="I220" s="40">
        <f t="shared" si="116"/>
        <v>24400</v>
      </c>
      <c r="J220" s="40">
        <f t="shared" si="116"/>
        <v>24400</v>
      </c>
    </row>
    <row r="221" spans="1:10" x14ac:dyDescent="0.25">
      <c r="A221" s="39"/>
      <c r="B221" s="80"/>
      <c r="C221" s="40"/>
      <c r="D221" s="108"/>
      <c r="E221" s="40"/>
      <c r="F221" s="40"/>
      <c r="G221" s="40"/>
      <c r="H221" s="40"/>
      <c r="I221" s="40"/>
      <c r="J221" s="40"/>
    </row>
    <row r="222" spans="1:10" x14ac:dyDescent="0.25">
      <c r="A222" s="46" t="s">
        <v>143</v>
      </c>
      <c r="B222" s="51">
        <v>836.66</v>
      </c>
      <c r="C222" s="51">
        <v>1001.46</v>
      </c>
      <c r="D222" s="52">
        <v>22</v>
      </c>
      <c r="E222" s="51">
        <v>0</v>
      </c>
      <c r="F222" s="81">
        <v>1500</v>
      </c>
      <c r="G222" s="81">
        <v>1500</v>
      </c>
      <c r="H222" s="51">
        <v>0</v>
      </c>
      <c r="I222" s="51">
        <v>0</v>
      </c>
      <c r="J222" s="51">
        <v>0</v>
      </c>
    </row>
    <row r="223" spans="1:10" x14ac:dyDescent="0.25">
      <c r="A223" s="46" t="s">
        <v>144</v>
      </c>
      <c r="B223" s="51">
        <f>SUM(B224:B226)</f>
        <v>10250.120000000001</v>
      </c>
      <c r="C223" s="51">
        <f t="shared" ref="C223:I223" si="117">SUM(C224:C226)</f>
        <v>7258.75</v>
      </c>
      <c r="D223" s="52">
        <f t="shared" si="117"/>
        <v>7152.3600000000006</v>
      </c>
      <c r="E223" s="51">
        <f t="shared" si="117"/>
        <v>5900</v>
      </c>
      <c r="F223" s="51">
        <f t="shared" si="117"/>
        <v>7900</v>
      </c>
      <c r="G223" s="51">
        <f t="shared" si="117"/>
        <v>7700</v>
      </c>
      <c r="H223" s="51">
        <f t="shared" si="117"/>
        <v>5900</v>
      </c>
      <c r="I223" s="51">
        <f t="shared" si="117"/>
        <v>5900</v>
      </c>
      <c r="J223" s="51">
        <f t="shared" ref="J223" si="118">SUM(J224:J226)</f>
        <v>5900</v>
      </c>
    </row>
    <row r="224" spans="1:10" x14ac:dyDescent="0.25">
      <c r="A224" s="86" t="s">
        <v>145</v>
      </c>
      <c r="B224" s="47">
        <v>0</v>
      </c>
      <c r="C224" s="49">
        <v>3845.62</v>
      </c>
      <c r="D224" s="49">
        <v>3972.79</v>
      </c>
      <c r="E224" s="47">
        <v>4200</v>
      </c>
      <c r="F224" s="47">
        <v>4200</v>
      </c>
      <c r="G224" s="47">
        <v>4000</v>
      </c>
      <c r="H224" s="47">
        <v>4200</v>
      </c>
      <c r="I224" s="47">
        <v>4200</v>
      </c>
      <c r="J224" s="47">
        <v>4200</v>
      </c>
    </row>
    <row r="225" spans="1:10" x14ac:dyDescent="0.25">
      <c r="A225" s="86" t="s">
        <v>146</v>
      </c>
      <c r="B225" s="47">
        <v>0</v>
      </c>
      <c r="C225" s="49">
        <v>1027.0999999999999</v>
      </c>
      <c r="D225" s="49">
        <v>1097.8900000000001</v>
      </c>
      <c r="E225" s="47">
        <v>1200</v>
      </c>
      <c r="F225" s="47">
        <v>1200</v>
      </c>
      <c r="G225" s="47">
        <v>1200</v>
      </c>
      <c r="H225" s="47">
        <v>1200</v>
      </c>
      <c r="I225" s="47">
        <v>1200</v>
      </c>
      <c r="J225" s="47">
        <v>1200</v>
      </c>
    </row>
    <row r="226" spans="1:10" x14ac:dyDescent="0.25">
      <c r="A226" s="87" t="s">
        <v>147</v>
      </c>
      <c r="B226" s="47">
        <v>10250.120000000001</v>
      </c>
      <c r="C226" s="49">
        <v>2386.0300000000002</v>
      </c>
      <c r="D226" s="49">
        <v>2081.6799999999998</v>
      </c>
      <c r="E226" s="47">
        <v>500</v>
      </c>
      <c r="F226" s="49">
        <v>2500</v>
      </c>
      <c r="G226" s="49">
        <v>2500</v>
      </c>
      <c r="H226" s="47">
        <v>500</v>
      </c>
      <c r="I226" s="47">
        <v>500</v>
      </c>
      <c r="J226" s="47">
        <v>500</v>
      </c>
    </row>
    <row r="227" spans="1:10" ht="45" x14ac:dyDescent="0.25">
      <c r="A227" s="46" t="s">
        <v>148</v>
      </c>
      <c r="B227" s="51">
        <f t="shared" ref="B227" si="119">SUM(B228:B230)</f>
        <v>9956.27</v>
      </c>
      <c r="C227" s="52">
        <f t="shared" ref="C227" si="120">SUM(C228:C230)</f>
        <v>15889.77</v>
      </c>
      <c r="D227" s="52">
        <f>SUM(D228:D230)</f>
        <v>21834.29</v>
      </c>
      <c r="E227" s="52">
        <f>SUM(E228:E230)</f>
        <v>8000</v>
      </c>
      <c r="F227" s="52">
        <f t="shared" ref="F227:G227" si="121">SUM(F228:F230)</f>
        <v>8000</v>
      </c>
      <c r="G227" s="52">
        <f t="shared" si="121"/>
        <v>8500</v>
      </c>
      <c r="H227" s="52">
        <f t="shared" ref="H227:I227" si="122">SUM(H228:H230)</f>
        <v>8000</v>
      </c>
      <c r="I227" s="52">
        <f t="shared" si="122"/>
        <v>8000</v>
      </c>
      <c r="J227" s="52">
        <f t="shared" ref="J227" si="123">SUM(J228:J230)</f>
        <v>8000</v>
      </c>
    </row>
    <row r="228" spans="1:10" x14ac:dyDescent="0.25">
      <c r="A228" s="48" t="s">
        <v>149</v>
      </c>
      <c r="B228" s="47"/>
      <c r="C228" s="49">
        <v>0</v>
      </c>
      <c r="D228" s="49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</row>
    <row r="229" spans="1:10" x14ac:dyDescent="0.25">
      <c r="A229" s="48" t="s">
        <v>150</v>
      </c>
      <c r="B229" s="47">
        <v>654.24</v>
      </c>
      <c r="C229" s="49">
        <v>1889.43</v>
      </c>
      <c r="D229" s="49">
        <v>1682</v>
      </c>
      <c r="E229" s="47">
        <v>3000</v>
      </c>
      <c r="F229" s="147">
        <v>3000</v>
      </c>
      <c r="G229" s="47">
        <v>500</v>
      </c>
      <c r="H229" s="47">
        <v>3000</v>
      </c>
      <c r="I229" s="47">
        <v>3000</v>
      </c>
      <c r="J229" s="47">
        <v>3000</v>
      </c>
    </row>
    <row r="230" spans="1:10" x14ac:dyDescent="0.25">
      <c r="A230" s="48" t="s">
        <v>151</v>
      </c>
      <c r="B230" s="47">
        <v>9302.0300000000007</v>
      </c>
      <c r="C230" s="49">
        <v>14000.34</v>
      </c>
      <c r="D230" s="49">
        <v>20152.29</v>
      </c>
      <c r="E230" s="47">
        <v>5000</v>
      </c>
      <c r="F230" s="47">
        <v>5000</v>
      </c>
      <c r="G230" s="47">
        <v>8000</v>
      </c>
      <c r="H230" s="47">
        <v>5000</v>
      </c>
      <c r="I230" s="47">
        <v>5000</v>
      </c>
      <c r="J230" s="47">
        <v>5000</v>
      </c>
    </row>
    <row r="231" spans="1:10" x14ac:dyDescent="0.25">
      <c r="A231" s="46" t="s">
        <v>258</v>
      </c>
      <c r="B231" s="51">
        <f>B232+B234</f>
        <v>1745.04</v>
      </c>
      <c r="C231" s="52">
        <f t="shared" ref="C231" si="124">C232+C234</f>
        <v>1363.24</v>
      </c>
      <c r="D231" s="52">
        <f>D232+D234+D233</f>
        <v>7435.89</v>
      </c>
      <c r="E231" s="52">
        <f>E232+E234+E233</f>
        <v>8000</v>
      </c>
      <c r="F231" s="52">
        <f t="shared" ref="F231:G231" si="125">F232+F234+F233</f>
        <v>8000</v>
      </c>
      <c r="G231" s="52">
        <f t="shared" si="125"/>
        <v>7700</v>
      </c>
      <c r="H231" s="52">
        <f>H232+H234+H233</f>
        <v>10500</v>
      </c>
      <c r="I231" s="52">
        <f t="shared" ref="I231:J231" si="126">I232+I234+I233</f>
        <v>10500</v>
      </c>
      <c r="J231" s="52">
        <f t="shared" si="126"/>
        <v>10500</v>
      </c>
    </row>
    <row r="232" spans="1:10" x14ac:dyDescent="0.25">
      <c r="A232" s="48" t="s">
        <v>99</v>
      </c>
      <c r="B232" s="47">
        <v>743.92</v>
      </c>
      <c r="C232" s="49">
        <v>1357.67</v>
      </c>
      <c r="D232" s="49">
        <v>2432.0100000000002</v>
      </c>
      <c r="E232" s="47">
        <v>2500</v>
      </c>
      <c r="F232" s="47">
        <v>2500</v>
      </c>
      <c r="G232" s="47">
        <v>1000</v>
      </c>
      <c r="H232" s="47">
        <v>3000</v>
      </c>
      <c r="I232" s="47">
        <v>3000</v>
      </c>
      <c r="J232" s="47">
        <v>3000</v>
      </c>
    </row>
    <row r="233" spans="1:10" ht="18" customHeight="1" x14ac:dyDescent="0.25">
      <c r="A233" s="48" t="s">
        <v>227</v>
      </c>
      <c r="B233" s="47">
        <v>0</v>
      </c>
      <c r="C233" s="49">
        <v>1852.62</v>
      </c>
      <c r="D233" s="101">
        <v>5003.88</v>
      </c>
      <c r="E233" s="47">
        <v>5000</v>
      </c>
      <c r="F233" s="47">
        <v>5000</v>
      </c>
      <c r="G233" s="47">
        <v>6200</v>
      </c>
      <c r="H233" s="47">
        <v>7000</v>
      </c>
      <c r="I233" s="47">
        <v>7000</v>
      </c>
      <c r="J233" s="47">
        <v>7000</v>
      </c>
    </row>
    <row r="234" spans="1:10" x14ac:dyDescent="0.25">
      <c r="A234" s="48" t="s">
        <v>101</v>
      </c>
      <c r="B234" s="47">
        <v>1001.12</v>
      </c>
      <c r="C234" s="88">
        <v>5.57</v>
      </c>
      <c r="D234" s="49">
        <v>0</v>
      </c>
      <c r="E234" s="47">
        <v>500</v>
      </c>
      <c r="F234" s="47">
        <v>500</v>
      </c>
      <c r="G234" s="47">
        <v>500</v>
      </c>
      <c r="H234" s="47">
        <v>500</v>
      </c>
      <c r="I234" s="47">
        <v>500</v>
      </c>
      <c r="J234" s="47">
        <v>500</v>
      </c>
    </row>
    <row r="235" spans="1:10" ht="30" x14ac:dyDescent="0.25">
      <c r="A235" s="46" t="s">
        <v>152</v>
      </c>
      <c r="B235" s="47"/>
      <c r="C235" s="52">
        <v>15000</v>
      </c>
      <c r="D235" s="49">
        <v>10000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</row>
    <row r="236" spans="1:10" ht="30" x14ac:dyDescent="0.25">
      <c r="A236" s="46" t="s">
        <v>153</v>
      </c>
      <c r="B236" s="51">
        <v>0</v>
      </c>
      <c r="C236" s="51">
        <v>1176</v>
      </c>
      <c r="D236" s="52">
        <v>3344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</row>
    <row r="237" spans="1:10" x14ac:dyDescent="0.25">
      <c r="A237" s="32" t="s">
        <v>248</v>
      </c>
      <c r="B237" s="35"/>
      <c r="C237" s="34"/>
      <c r="D237" s="73">
        <v>8000</v>
      </c>
      <c r="E237" s="34">
        <v>0</v>
      </c>
      <c r="F237" s="73">
        <v>3000</v>
      </c>
      <c r="G237" s="73">
        <v>3000</v>
      </c>
      <c r="H237" s="34">
        <v>0</v>
      </c>
      <c r="I237" s="34">
        <v>0</v>
      </c>
      <c r="J237" s="34">
        <v>0</v>
      </c>
    </row>
    <row r="238" spans="1:10" x14ac:dyDescent="0.25">
      <c r="A238" s="32"/>
      <c r="B238" s="35"/>
      <c r="C238" s="34"/>
      <c r="D238" s="73"/>
      <c r="E238" s="34"/>
      <c r="F238" s="34"/>
      <c r="G238" s="34"/>
      <c r="H238" s="34"/>
      <c r="I238" s="34"/>
      <c r="J238" s="34"/>
    </row>
    <row r="239" spans="1:10" ht="30" x14ac:dyDescent="0.25">
      <c r="A239" s="39" t="s">
        <v>154</v>
      </c>
      <c r="B239" s="40">
        <v>2656</v>
      </c>
      <c r="C239" s="40">
        <v>296.76</v>
      </c>
      <c r="D239" s="108">
        <v>76.900000000000006</v>
      </c>
      <c r="E239" s="40">
        <v>300</v>
      </c>
      <c r="F239" s="40">
        <v>300</v>
      </c>
      <c r="G239" s="40">
        <v>300</v>
      </c>
      <c r="H239" s="40">
        <v>300</v>
      </c>
      <c r="I239" s="40">
        <v>300</v>
      </c>
      <c r="J239" s="40">
        <v>300</v>
      </c>
    </row>
    <row r="240" spans="1:10" x14ac:dyDescent="0.25">
      <c r="A240" s="32"/>
      <c r="B240" s="35"/>
      <c r="C240" s="34"/>
      <c r="D240" s="73"/>
      <c r="E240" s="34"/>
      <c r="F240" s="34"/>
      <c r="G240" s="34"/>
      <c r="H240" s="34"/>
      <c r="I240" s="34"/>
      <c r="J240" s="34"/>
    </row>
    <row r="241" spans="1:10" ht="45" x14ac:dyDescent="0.25">
      <c r="A241" s="39" t="s">
        <v>155</v>
      </c>
      <c r="B241" s="40">
        <f>B243+B244+B251+B253+B252</f>
        <v>16802.72</v>
      </c>
      <c r="C241" s="40">
        <f>C243+C244+C251+C253++C255</f>
        <v>26062.52</v>
      </c>
      <c r="D241" s="108">
        <f t="shared" ref="D241:E241" si="127">D243+D244+D251+D253++D255</f>
        <v>9191.1299999999992</v>
      </c>
      <c r="E241" s="108">
        <f t="shared" si="127"/>
        <v>20544</v>
      </c>
      <c r="F241" s="108">
        <f>F243+F244+F251+F253++F255+F250</f>
        <v>24744</v>
      </c>
      <c r="G241" s="108">
        <f t="shared" ref="G241:J241" si="128">G243+G244+G251+G253++G255+G250</f>
        <v>22784</v>
      </c>
      <c r="H241" s="108">
        <f t="shared" si="128"/>
        <v>17844</v>
      </c>
      <c r="I241" s="108">
        <f t="shared" si="128"/>
        <v>17844</v>
      </c>
      <c r="J241" s="108">
        <f t="shared" si="128"/>
        <v>17844</v>
      </c>
    </row>
    <row r="242" spans="1:10" x14ac:dyDescent="0.25">
      <c r="A242" s="39"/>
      <c r="B242" s="40"/>
      <c r="C242" s="40"/>
      <c r="D242" s="108"/>
      <c r="E242" s="40"/>
      <c r="F242" s="40"/>
      <c r="G242" s="40"/>
      <c r="H242" s="40"/>
      <c r="I242" s="40"/>
      <c r="J242" s="40"/>
    </row>
    <row r="243" spans="1:10" ht="60" x14ac:dyDescent="0.25">
      <c r="A243" s="46" t="s">
        <v>156</v>
      </c>
      <c r="B243" s="51">
        <v>9704.89</v>
      </c>
      <c r="C243" s="79">
        <v>12433.28</v>
      </c>
      <c r="D243" s="52">
        <v>2590.9899999999998</v>
      </c>
      <c r="E243" s="51">
        <v>13000</v>
      </c>
      <c r="F243" s="52">
        <v>13400</v>
      </c>
      <c r="G243" s="52">
        <v>13400</v>
      </c>
      <c r="H243" s="51">
        <v>10000</v>
      </c>
      <c r="I243" s="51">
        <v>10000</v>
      </c>
      <c r="J243" s="51">
        <v>10000</v>
      </c>
    </row>
    <row r="244" spans="1:10" x14ac:dyDescent="0.25">
      <c r="A244" s="46" t="s">
        <v>157</v>
      </c>
      <c r="B244" s="51">
        <f>B245+B249+B248+B246+B247</f>
        <v>3797.83</v>
      </c>
      <c r="C244" s="51">
        <f t="shared" ref="C244:I244" si="129">C245+C249+C248+C246+C247</f>
        <v>6329.24</v>
      </c>
      <c r="D244" s="52">
        <f>D245+D249+D248+D246+D247</f>
        <v>4300.1399999999994</v>
      </c>
      <c r="E244" s="51">
        <f t="shared" si="129"/>
        <v>5544</v>
      </c>
      <c r="F244" s="51">
        <f t="shared" si="129"/>
        <v>5544</v>
      </c>
      <c r="G244" s="51">
        <f t="shared" si="129"/>
        <v>3584</v>
      </c>
      <c r="H244" s="51">
        <f t="shared" si="129"/>
        <v>5544</v>
      </c>
      <c r="I244" s="51">
        <f t="shared" si="129"/>
        <v>5544</v>
      </c>
      <c r="J244" s="51">
        <f t="shared" ref="J244" si="130">J245+J249+J248+J246+J247</f>
        <v>5544</v>
      </c>
    </row>
    <row r="245" spans="1:10" x14ac:dyDescent="0.25">
      <c r="A245" s="48" t="s">
        <v>158</v>
      </c>
      <c r="B245" s="47">
        <v>1108.1400000000001</v>
      </c>
      <c r="C245" s="72">
        <v>709.14</v>
      </c>
      <c r="D245" s="49">
        <v>600</v>
      </c>
      <c r="E245" s="47">
        <v>600</v>
      </c>
      <c r="F245" s="47">
        <v>600</v>
      </c>
      <c r="G245" s="47">
        <v>600</v>
      </c>
      <c r="H245" s="47">
        <v>600</v>
      </c>
      <c r="I245" s="47">
        <v>600</v>
      </c>
      <c r="J245" s="47">
        <v>600</v>
      </c>
    </row>
    <row r="246" spans="1:10" x14ac:dyDescent="0.25">
      <c r="A246" s="48" t="s">
        <v>159</v>
      </c>
      <c r="B246" s="47">
        <v>253.42</v>
      </c>
      <c r="C246" s="47">
        <v>109.86</v>
      </c>
      <c r="D246" s="49">
        <v>124.62</v>
      </c>
      <c r="E246" s="47">
        <v>124</v>
      </c>
      <c r="F246" s="47">
        <v>124</v>
      </c>
      <c r="G246" s="47">
        <v>124</v>
      </c>
      <c r="H246" s="47">
        <v>124</v>
      </c>
      <c r="I246" s="47">
        <v>124</v>
      </c>
      <c r="J246" s="47">
        <v>124</v>
      </c>
    </row>
    <row r="247" spans="1:10" x14ac:dyDescent="0.25">
      <c r="A247" s="48" t="s">
        <v>99</v>
      </c>
      <c r="B247" s="47">
        <v>2116.27</v>
      </c>
      <c r="C247" s="88">
        <v>4543.49</v>
      </c>
      <c r="D247" s="49">
        <v>2545.66</v>
      </c>
      <c r="E247" s="47">
        <v>4000</v>
      </c>
      <c r="F247" s="47">
        <v>4000</v>
      </c>
      <c r="G247" s="47">
        <v>2040</v>
      </c>
      <c r="H247" s="47">
        <v>4000</v>
      </c>
      <c r="I247" s="47">
        <v>4000</v>
      </c>
      <c r="J247" s="47">
        <v>4000</v>
      </c>
    </row>
    <row r="248" spans="1:10" x14ac:dyDescent="0.25">
      <c r="A248" s="48" t="s">
        <v>160</v>
      </c>
      <c r="B248" s="47">
        <v>320</v>
      </c>
      <c r="C248" s="82">
        <v>320</v>
      </c>
      <c r="D248" s="83">
        <v>320</v>
      </c>
      <c r="E248" s="82">
        <v>320</v>
      </c>
      <c r="F248" s="82">
        <v>320</v>
      </c>
      <c r="G248" s="82">
        <v>320</v>
      </c>
      <c r="H248" s="82">
        <v>320</v>
      </c>
      <c r="I248" s="82">
        <v>320</v>
      </c>
      <c r="J248" s="82">
        <v>320</v>
      </c>
    </row>
    <row r="249" spans="1:10" x14ac:dyDescent="0.25">
      <c r="A249" s="48" t="s">
        <v>101</v>
      </c>
      <c r="B249" s="47">
        <v>0</v>
      </c>
      <c r="C249" s="47">
        <v>646.75</v>
      </c>
      <c r="D249" s="49">
        <v>709.86</v>
      </c>
      <c r="E249" s="47">
        <v>500</v>
      </c>
      <c r="F249" s="47">
        <v>500</v>
      </c>
      <c r="G249" s="47">
        <v>500</v>
      </c>
      <c r="H249" s="47">
        <v>500</v>
      </c>
      <c r="I249" s="47">
        <v>500</v>
      </c>
      <c r="J249" s="47">
        <v>500</v>
      </c>
    </row>
    <row r="250" spans="1:10" x14ac:dyDescent="0.25">
      <c r="A250" s="46" t="s">
        <v>291</v>
      </c>
      <c r="B250" s="47">
        <v>0</v>
      </c>
      <c r="C250" s="47">
        <v>0</v>
      </c>
      <c r="D250" s="49">
        <v>0</v>
      </c>
      <c r="E250" s="47">
        <v>0</v>
      </c>
      <c r="F250" s="47">
        <v>3500</v>
      </c>
      <c r="G250" s="47">
        <v>3500</v>
      </c>
      <c r="H250" s="47">
        <v>0</v>
      </c>
      <c r="I250" s="47">
        <v>0</v>
      </c>
      <c r="J250" s="47">
        <v>0</v>
      </c>
    </row>
    <row r="251" spans="1:10" x14ac:dyDescent="0.25">
      <c r="A251" s="46" t="s">
        <v>161</v>
      </c>
      <c r="B251" s="51">
        <v>2000</v>
      </c>
      <c r="C251" s="51">
        <v>7000</v>
      </c>
      <c r="D251" s="52">
        <v>2000</v>
      </c>
      <c r="E251" s="51">
        <v>2000</v>
      </c>
      <c r="F251" s="51">
        <v>2000</v>
      </c>
      <c r="G251" s="51">
        <v>2000</v>
      </c>
      <c r="H251" s="51">
        <v>2000</v>
      </c>
      <c r="I251" s="51">
        <v>2000</v>
      </c>
      <c r="J251" s="51">
        <v>2000</v>
      </c>
    </row>
    <row r="252" spans="1:10" ht="30" x14ac:dyDescent="0.25">
      <c r="A252" s="46" t="s">
        <v>162</v>
      </c>
      <c r="B252" s="13">
        <v>1000</v>
      </c>
      <c r="C252" s="13">
        <v>0</v>
      </c>
      <c r="D252" s="6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</row>
    <row r="253" spans="1:10" x14ac:dyDescent="0.25">
      <c r="A253" s="46" t="s">
        <v>163</v>
      </c>
      <c r="B253" s="47">
        <v>300</v>
      </c>
      <c r="C253" s="47">
        <v>300</v>
      </c>
      <c r="D253" s="49">
        <v>300</v>
      </c>
      <c r="E253" s="47">
        <v>0</v>
      </c>
      <c r="F253" s="112">
        <v>300</v>
      </c>
      <c r="G253" s="112">
        <v>300</v>
      </c>
      <c r="H253" s="47">
        <v>300</v>
      </c>
      <c r="I253" s="47">
        <v>300</v>
      </c>
      <c r="J253" s="47">
        <v>300</v>
      </c>
    </row>
    <row r="254" spans="1:10" x14ac:dyDescent="0.25">
      <c r="A254" s="39" t="s">
        <v>164</v>
      </c>
      <c r="B254" s="40">
        <v>24427.43</v>
      </c>
      <c r="C254" s="45">
        <v>31702.18</v>
      </c>
      <c r="D254" s="113">
        <v>0</v>
      </c>
      <c r="E254" s="45">
        <v>10000</v>
      </c>
      <c r="F254" s="45">
        <v>10000</v>
      </c>
      <c r="G254" s="45">
        <v>11000</v>
      </c>
      <c r="H254" s="45">
        <v>10000</v>
      </c>
      <c r="I254" s="45">
        <v>10000</v>
      </c>
      <c r="J254" s="45">
        <v>10000</v>
      </c>
    </row>
    <row r="255" spans="1:10" x14ac:dyDescent="0.25">
      <c r="A255" s="39" t="s">
        <v>165</v>
      </c>
      <c r="B255" s="40"/>
      <c r="C255" s="88"/>
      <c r="D255" s="113"/>
      <c r="E255" s="45"/>
      <c r="F255" s="45"/>
      <c r="G255" s="45"/>
      <c r="H255" s="45"/>
      <c r="I255" s="45"/>
      <c r="J255" s="45"/>
    </row>
    <row r="256" spans="1:10" x14ac:dyDescent="0.25">
      <c r="A256" s="69" t="s">
        <v>166</v>
      </c>
      <c r="B256" s="60">
        <f t="shared" ref="B256" si="131">SUM(B258+B269+B280+B288+B286)</f>
        <v>1257588.8600000001</v>
      </c>
      <c r="C256" s="60">
        <f t="shared" ref="C256:I256" si="132">SUM(C258+C269+C280+C288+C286)</f>
        <v>1442383.96</v>
      </c>
      <c r="D256" s="84">
        <f>SUM(D258+D269+D280+D288)</f>
        <v>1538966.63</v>
      </c>
      <c r="E256" s="84">
        <f t="shared" si="132"/>
        <v>1404525</v>
      </c>
      <c r="F256" s="84">
        <f>SUM(F258+F269+F280+F288+F286)</f>
        <v>1410074.86</v>
      </c>
      <c r="G256" s="84">
        <f>SUM(G258+G269+G280+G288+G286)</f>
        <v>1517280.67</v>
      </c>
      <c r="H256" s="84">
        <f t="shared" si="132"/>
        <v>1460339</v>
      </c>
      <c r="I256" s="84">
        <f t="shared" si="132"/>
        <v>1451500</v>
      </c>
      <c r="J256" s="84">
        <f t="shared" ref="J256" si="133">SUM(J258+J269+J280+J288+J286)</f>
        <v>1451500</v>
      </c>
    </row>
    <row r="257" spans="1:10" x14ac:dyDescent="0.25">
      <c r="A257" s="32"/>
      <c r="B257" s="35"/>
      <c r="C257" s="34"/>
      <c r="D257" s="73"/>
      <c r="E257" s="34"/>
      <c r="F257" s="34"/>
      <c r="G257" s="34"/>
      <c r="H257" s="34"/>
      <c r="I257" s="34"/>
      <c r="J257" s="34"/>
    </row>
    <row r="258" spans="1:10" ht="30" x14ac:dyDescent="0.25">
      <c r="A258" s="39" t="s">
        <v>167</v>
      </c>
      <c r="B258" s="40">
        <f t="shared" ref="B258" si="134">B260+B261+B262+B267</f>
        <v>133302.37</v>
      </c>
      <c r="C258" s="40">
        <f t="shared" ref="C258:I258" si="135">C260+C261+C262+C267</f>
        <v>147748.38</v>
      </c>
      <c r="D258" s="108">
        <f t="shared" si="135"/>
        <v>139668.75</v>
      </c>
      <c r="E258" s="40">
        <f t="shared" si="135"/>
        <v>147200</v>
      </c>
      <c r="F258" s="40">
        <f t="shared" si="135"/>
        <v>149900</v>
      </c>
      <c r="G258" s="40">
        <f t="shared" si="135"/>
        <v>154922</v>
      </c>
      <c r="H258" s="40">
        <f t="shared" si="135"/>
        <v>147200</v>
      </c>
      <c r="I258" s="40">
        <f t="shared" si="135"/>
        <v>147200</v>
      </c>
      <c r="J258" s="40">
        <f t="shared" ref="J258" si="136">J260+J261+J262+J267</f>
        <v>147200</v>
      </c>
    </row>
    <row r="259" spans="1:10" x14ac:dyDescent="0.25">
      <c r="A259" s="32"/>
      <c r="B259" s="35"/>
      <c r="C259" s="34"/>
      <c r="D259" s="73"/>
      <c r="E259" s="34"/>
      <c r="F259" s="34"/>
      <c r="G259" s="34"/>
      <c r="H259" s="34"/>
      <c r="I259" s="34"/>
      <c r="J259" s="34"/>
    </row>
    <row r="260" spans="1:10" ht="45" x14ac:dyDescent="0.25">
      <c r="A260" s="46" t="s">
        <v>168</v>
      </c>
      <c r="B260" s="13">
        <v>81145.789999999994</v>
      </c>
      <c r="C260" s="100">
        <v>96059.96</v>
      </c>
      <c r="D260" s="62">
        <v>92638.55</v>
      </c>
      <c r="E260" s="13">
        <v>100000</v>
      </c>
      <c r="F260" s="13">
        <v>100000</v>
      </c>
      <c r="G260" s="13">
        <v>100000</v>
      </c>
      <c r="H260" s="13">
        <v>100000</v>
      </c>
      <c r="I260" s="13">
        <v>100000</v>
      </c>
      <c r="J260" s="13">
        <v>100000</v>
      </c>
    </row>
    <row r="261" spans="1:10" ht="60" x14ac:dyDescent="0.25">
      <c r="A261" s="46" t="s">
        <v>169</v>
      </c>
      <c r="B261" s="51">
        <v>29420.12</v>
      </c>
      <c r="C261" s="51">
        <v>34353.949999999997</v>
      </c>
      <c r="D261" s="52">
        <v>32466.28</v>
      </c>
      <c r="E261" s="51">
        <v>35200</v>
      </c>
      <c r="F261" s="51">
        <v>35200</v>
      </c>
      <c r="G261" s="51">
        <v>35200</v>
      </c>
      <c r="H261" s="51">
        <v>35200</v>
      </c>
      <c r="I261" s="51">
        <v>35200</v>
      </c>
      <c r="J261" s="51">
        <v>35200</v>
      </c>
    </row>
    <row r="262" spans="1:10" ht="60" x14ac:dyDescent="0.25">
      <c r="A262" s="46" t="s">
        <v>170</v>
      </c>
      <c r="B262" s="13">
        <f t="shared" ref="B262" si="137">SUM(B263:B266)</f>
        <v>18547.46</v>
      </c>
      <c r="C262" s="13">
        <f t="shared" ref="C262:I262" si="138">SUM(C263:C266)</f>
        <v>15604.8</v>
      </c>
      <c r="D262" s="62">
        <f t="shared" si="138"/>
        <v>10198.64</v>
      </c>
      <c r="E262" s="13">
        <f t="shared" si="138"/>
        <v>12000</v>
      </c>
      <c r="F262" s="13">
        <f t="shared" si="138"/>
        <v>14700</v>
      </c>
      <c r="G262" s="13">
        <f t="shared" si="138"/>
        <v>13300</v>
      </c>
      <c r="H262" s="13">
        <f t="shared" si="138"/>
        <v>12000</v>
      </c>
      <c r="I262" s="13">
        <f t="shared" si="138"/>
        <v>12000</v>
      </c>
      <c r="J262" s="13">
        <f t="shared" ref="J262" si="139">SUM(J263:J266)</f>
        <v>12000</v>
      </c>
    </row>
    <row r="263" spans="1:10" x14ac:dyDescent="0.25">
      <c r="A263" s="48" t="s">
        <v>99</v>
      </c>
      <c r="B263" s="12">
        <v>10396.879999999999</v>
      </c>
      <c r="C263" s="12">
        <v>8551.6299999999992</v>
      </c>
      <c r="D263" s="89">
        <v>7906.59</v>
      </c>
      <c r="E263" s="12">
        <v>9000</v>
      </c>
      <c r="F263" s="12">
        <v>9000</v>
      </c>
      <c r="G263" s="12">
        <v>7600</v>
      </c>
      <c r="H263" s="12">
        <v>9000</v>
      </c>
      <c r="I263" s="12">
        <v>9000</v>
      </c>
      <c r="J263" s="12">
        <v>9000</v>
      </c>
    </row>
    <row r="264" spans="1:10" x14ac:dyDescent="0.25">
      <c r="A264" s="48" t="s">
        <v>124</v>
      </c>
      <c r="B264" s="12"/>
      <c r="C264" s="12"/>
      <c r="D264" s="89"/>
      <c r="E264" s="12"/>
      <c r="F264" s="12"/>
      <c r="G264" s="12"/>
      <c r="H264" s="12"/>
      <c r="I264" s="12"/>
      <c r="J264" s="12"/>
    </row>
    <row r="265" spans="1:10" x14ac:dyDescent="0.25">
      <c r="A265" s="48" t="s">
        <v>171</v>
      </c>
      <c r="B265" s="12"/>
      <c r="C265" s="89">
        <v>900</v>
      </c>
      <c r="D265" s="89">
        <v>0</v>
      </c>
      <c r="E265" s="12">
        <v>0</v>
      </c>
      <c r="F265" s="89">
        <v>2700</v>
      </c>
      <c r="G265" s="89">
        <v>2700</v>
      </c>
      <c r="H265" s="12">
        <v>0</v>
      </c>
      <c r="I265" s="12">
        <v>0</v>
      </c>
      <c r="J265" s="12">
        <v>0</v>
      </c>
    </row>
    <row r="266" spans="1:10" x14ac:dyDescent="0.25">
      <c r="A266" s="48" t="s">
        <v>101</v>
      </c>
      <c r="B266" s="12">
        <v>8150.58</v>
      </c>
      <c r="C266" s="72">
        <v>6153.17</v>
      </c>
      <c r="D266" s="89">
        <v>2292.0500000000002</v>
      </c>
      <c r="E266" s="12">
        <v>3000</v>
      </c>
      <c r="F266" s="12">
        <v>3000</v>
      </c>
      <c r="G266" s="12">
        <v>3000</v>
      </c>
      <c r="H266" s="12">
        <v>3000</v>
      </c>
      <c r="I266" s="12">
        <v>3000</v>
      </c>
      <c r="J266" s="12">
        <v>3000</v>
      </c>
    </row>
    <row r="267" spans="1:10" ht="60" x14ac:dyDescent="0.25">
      <c r="A267" s="46" t="s">
        <v>172</v>
      </c>
      <c r="B267" s="13">
        <v>4189</v>
      </c>
      <c r="C267" s="79">
        <v>1729.67</v>
      </c>
      <c r="D267" s="62">
        <v>4365.28</v>
      </c>
      <c r="E267" s="13">
        <v>0</v>
      </c>
      <c r="F267" s="13">
        <v>0</v>
      </c>
      <c r="G267" s="13">
        <v>6422</v>
      </c>
      <c r="H267" s="13">
        <v>0</v>
      </c>
      <c r="I267" s="13">
        <v>0</v>
      </c>
      <c r="J267" s="13">
        <v>0</v>
      </c>
    </row>
    <row r="268" spans="1:10" x14ac:dyDescent="0.25">
      <c r="A268" s="32"/>
      <c r="B268" s="35"/>
      <c r="C268" s="34"/>
      <c r="D268" s="73"/>
      <c r="E268" s="34"/>
      <c r="F268" s="34"/>
      <c r="G268" s="34"/>
      <c r="H268" s="34"/>
      <c r="I268" s="34"/>
      <c r="J268" s="34"/>
    </row>
    <row r="269" spans="1:10" ht="30" x14ac:dyDescent="0.25">
      <c r="A269" s="39" t="s">
        <v>173</v>
      </c>
      <c r="B269" s="40">
        <f>SUM(B271:B278)</f>
        <v>694040.14000000013</v>
      </c>
      <c r="C269" s="40">
        <f t="shared" ref="C269:I269" si="140">SUM(C271:C278)</f>
        <v>870921.23999999987</v>
      </c>
      <c r="D269" s="108">
        <f t="shared" si="140"/>
        <v>941139.59999999986</v>
      </c>
      <c r="E269" s="108">
        <f t="shared" si="140"/>
        <v>781800</v>
      </c>
      <c r="F269" s="108">
        <f t="shared" si="140"/>
        <v>784500</v>
      </c>
      <c r="G269" s="108">
        <f t="shared" si="140"/>
        <v>880143.34</v>
      </c>
      <c r="H269" s="108">
        <f t="shared" si="140"/>
        <v>785639</v>
      </c>
      <c r="I269" s="108">
        <f t="shared" si="140"/>
        <v>776800</v>
      </c>
      <c r="J269" s="108">
        <f t="shared" ref="J269" si="141">SUM(J271:J278)</f>
        <v>776800</v>
      </c>
    </row>
    <row r="270" spans="1:10" x14ac:dyDescent="0.25">
      <c r="A270" s="32"/>
      <c r="B270" s="35"/>
      <c r="C270" s="34"/>
      <c r="D270" s="73"/>
      <c r="E270" s="34"/>
      <c r="F270" s="34"/>
      <c r="G270" s="34"/>
      <c r="H270" s="34"/>
      <c r="I270" s="34"/>
      <c r="J270" s="34"/>
    </row>
    <row r="271" spans="1:10" ht="45" x14ac:dyDescent="0.25">
      <c r="A271" s="46" t="s">
        <v>174</v>
      </c>
      <c r="B271" s="13">
        <v>462820.08</v>
      </c>
      <c r="C271" s="42">
        <v>543039</v>
      </c>
      <c r="D271" s="90">
        <v>597870</v>
      </c>
      <c r="E271" s="42">
        <v>580000</v>
      </c>
      <c r="F271" s="42">
        <v>580000</v>
      </c>
      <c r="G271" s="42">
        <f>G86</f>
        <v>589538</v>
      </c>
      <c r="H271" s="42">
        <v>580000</v>
      </c>
      <c r="I271" s="42">
        <v>580000</v>
      </c>
      <c r="J271" s="42">
        <v>580000</v>
      </c>
    </row>
    <row r="272" spans="1:10" ht="45" x14ac:dyDescent="0.25">
      <c r="A272" s="46" t="s">
        <v>175</v>
      </c>
      <c r="B272" s="60">
        <v>62498.18</v>
      </c>
      <c r="C272" s="90">
        <f>C71+C72+C73+C74+C75+C76+C78+C79+C77</f>
        <v>70136.200000000012</v>
      </c>
      <c r="D272" s="90">
        <f>D71+D72+D73+D74+D75+D76+D78+D79</f>
        <v>88150.64</v>
      </c>
      <c r="E272" s="42">
        <v>0</v>
      </c>
      <c r="F272" s="42">
        <v>0</v>
      </c>
      <c r="G272" s="42">
        <f>G71+G72+G73+G74+G75+G76+G77+G78+G79</f>
        <v>111605.34</v>
      </c>
      <c r="H272" s="42">
        <v>0</v>
      </c>
      <c r="I272" s="42">
        <v>0</v>
      </c>
      <c r="J272" s="42">
        <v>0</v>
      </c>
    </row>
    <row r="273" spans="1:10" x14ac:dyDescent="0.25">
      <c r="A273" s="46" t="s">
        <v>225</v>
      </c>
      <c r="B273" s="60">
        <v>18519.560000000001</v>
      </c>
      <c r="C273" s="90">
        <f>C65+C80</f>
        <v>120866.43</v>
      </c>
      <c r="D273" s="90">
        <v>117090.89</v>
      </c>
      <c r="E273" s="42">
        <v>0</v>
      </c>
      <c r="F273" s="42">
        <v>800</v>
      </c>
      <c r="G273" s="42">
        <v>800</v>
      </c>
      <c r="H273" s="42">
        <v>0</v>
      </c>
      <c r="I273" s="42">
        <v>0</v>
      </c>
      <c r="J273" s="42">
        <v>0</v>
      </c>
    </row>
    <row r="274" spans="1:10" ht="60" x14ac:dyDescent="0.25">
      <c r="A274" s="46" t="s">
        <v>176</v>
      </c>
      <c r="B274" s="60">
        <v>77976</v>
      </c>
      <c r="C274" s="60">
        <v>91020</v>
      </c>
      <c r="D274" s="131">
        <v>95659.199999999997</v>
      </c>
      <c r="E274" s="91">
        <v>127800</v>
      </c>
      <c r="F274" s="91">
        <v>127800</v>
      </c>
      <c r="G274" s="91">
        <v>127800</v>
      </c>
      <c r="H274" s="91">
        <v>135739</v>
      </c>
      <c r="I274" s="91">
        <v>127800</v>
      </c>
      <c r="J274" s="91">
        <v>127800</v>
      </c>
    </row>
    <row r="275" spans="1:10" ht="60" x14ac:dyDescent="0.25">
      <c r="A275" s="46" t="s">
        <v>177</v>
      </c>
      <c r="B275" s="60">
        <v>23729.89</v>
      </c>
      <c r="C275" s="91">
        <v>0</v>
      </c>
      <c r="D275" s="131">
        <v>21995.69</v>
      </c>
      <c r="E275" s="91">
        <v>28500</v>
      </c>
      <c r="F275" s="91">
        <v>28500</v>
      </c>
      <c r="G275" s="91">
        <v>20000</v>
      </c>
      <c r="H275" s="91">
        <v>28500</v>
      </c>
      <c r="I275" s="91">
        <v>28500</v>
      </c>
      <c r="J275" s="91">
        <v>28500</v>
      </c>
    </row>
    <row r="276" spans="1:10" x14ac:dyDescent="0.25">
      <c r="A276" s="46" t="s">
        <v>178</v>
      </c>
      <c r="B276" s="60">
        <v>40543.620000000003</v>
      </c>
      <c r="C276" s="91">
        <v>41685.15</v>
      </c>
      <c r="D276" s="131">
        <v>18747.48</v>
      </c>
      <c r="E276" s="91">
        <v>45000</v>
      </c>
      <c r="F276" s="91">
        <v>45000</v>
      </c>
      <c r="G276" s="91">
        <v>28000</v>
      </c>
      <c r="H276" s="91">
        <v>40000</v>
      </c>
      <c r="I276" s="91">
        <v>40000</v>
      </c>
      <c r="J276" s="91">
        <v>40000</v>
      </c>
    </row>
    <row r="277" spans="1:10" ht="60" x14ac:dyDescent="0.25">
      <c r="A277" s="46" t="s">
        <v>179</v>
      </c>
      <c r="B277" s="13">
        <v>7052.81</v>
      </c>
      <c r="C277" s="62">
        <v>3274.46</v>
      </c>
      <c r="D277" s="62">
        <v>725.7</v>
      </c>
      <c r="E277" s="13">
        <v>500</v>
      </c>
      <c r="F277" s="62">
        <v>1500</v>
      </c>
      <c r="G277" s="62">
        <v>1500</v>
      </c>
      <c r="H277" s="13">
        <v>500</v>
      </c>
      <c r="I277" s="13">
        <v>500</v>
      </c>
      <c r="J277" s="13">
        <v>500</v>
      </c>
    </row>
    <row r="278" spans="1:10" ht="60" x14ac:dyDescent="0.25">
      <c r="A278" s="46" t="s">
        <v>180</v>
      </c>
      <c r="B278" s="13">
        <v>900</v>
      </c>
      <c r="C278" s="13">
        <v>900</v>
      </c>
      <c r="D278" s="62">
        <v>900</v>
      </c>
      <c r="E278" s="13">
        <v>0</v>
      </c>
      <c r="F278" s="85">
        <v>900</v>
      </c>
      <c r="G278" s="85">
        <v>900</v>
      </c>
      <c r="H278" s="13">
        <v>900</v>
      </c>
      <c r="I278" s="13">
        <v>0</v>
      </c>
      <c r="J278" s="13">
        <v>0</v>
      </c>
    </row>
    <row r="279" spans="1:10" x14ac:dyDescent="0.25">
      <c r="A279" s="32"/>
      <c r="B279" s="35"/>
      <c r="C279" s="34"/>
      <c r="D279" s="73"/>
      <c r="E279" s="34"/>
      <c r="F279" s="34"/>
      <c r="G279" s="34"/>
      <c r="H279" s="34"/>
      <c r="I279" s="34"/>
      <c r="J279" s="34"/>
    </row>
    <row r="280" spans="1:10" ht="30" x14ac:dyDescent="0.25">
      <c r="A280" s="39" t="s">
        <v>181</v>
      </c>
      <c r="B280" s="40">
        <f t="shared" ref="B280" si="142">SUM(B282:B285)</f>
        <v>399872.3</v>
      </c>
      <c r="C280" s="40">
        <f>SUM(C282:C285)</f>
        <v>389889.53</v>
      </c>
      <c r="D280" s="108">
        <f>SUM(D282:D285)+D286</f>
        <v>432095.76</v>
      </c>
      <c r="E280" s="40">
        <f t="shared" ref="E280:I280" si="143">SUM(E282:E285)</f>
        <v>465525</v>
      </c>
      <c r="F280" s="40">
        <f t="shared" ref="F280" si="144">SUM(F282:F285)</f>
        <v>465525</v>
      </c>
      <c r="G280" s="40">
        <f>SUM(G282:G285)</f>
        <v>468155</v>
      </c>
      <c r="H280" s="40">
        <f t="shared" si="143"/>
        <v>520500</v>
      </c>
      <c r="I280" s="40">
        <f t="shared" si="143"/>
        <v>520500</v>
      </c>
      <c r="J280" s="40">
        <f t="shared" ref="J280" si="145">SUM(J282:J285)</f>
        <v>520500</v>
      </c>
    </row>
    <row r="281" spans="1:10" x14ac:dyDescent="0.25">
      <c r="A281" s="32"/>
      <c r="B281" s="35"/>
      <c r="C281" s="34"/>
      <c r="D281" s="73"/>
      <c r="E281" s="34"/>
      <c r="F281" s="34"/>
      <c r="G281" s="34"/>
      <c r="H281" s="34"/>
      <c r="I281" s="34"/>
      <c r="J281" s="34"/>
    </row>
    <row r="282" spans="1:10" x14ac:dyDescent="0.25">
      <c r="A282" s="46" t="s">
        <v>182</v>
      </c>
      <c r="B282" s="13">
        <v>14928.41</v>
      </c>
      <c r="C282" s="13">
        <v>17804.09</v>
      </c>
      <c r="D282" s="84">
        <v>19640.86</v>
      </c>
      <c r="E282" s="13">
        <v>18000</v>
      </c>
      <c r="F282" s="13">
        <v>18000</v>
      </c>
      <c r="G282" s="13">
        <v>17630</v>
      </c>
      <c r="H282" s="13">
        <v>18000</v>
      </c>
      <c r="I282" s="13">
        <v>18000</v>
      </c>
      <c r="J282" s="13">
        <v>18000</v>
      </c>
    </row>
    <row r="283" spans="1:10" x14ac:dyDescent="0.25">
      <c r="A283" s="46" t="s">
        <v>183</v>
      </c>
      <c r="B283" s="51">
        <v>2091.91</v>
      </c>
      <c r="C283" s="51">
        <v>2285.44</v>
      </c>
      <c r="D283" s="52">
        <v>2364.5</v>
      </c>
      <c r="E283" s="51">
        <v>2500</v>
      </c>
      <c r="F283" s="51">
        <v>2500</v>
      </c>
      <c r="G283" s="51">
        <v>2500</v>
      </c>
      <c r="H283" s="51">
        <v>2500</v>
      </c>
      <c r="I283" s="51">
        <v>2500</v>
      </c>
      <c r="J283" s="51">
        <v>2500</v>
      </c>
    </row>
    <row r="284" spans="1:10" x14ac:dyDescent="0.25">
      <c r="A284" s="46" t="s">
        <v>292</v>
      </c>
      <c r="B284" s="51">
        <v>0</v>
      </c>
      <c r="C284" s="51">
        <v>0</v>
      </c>
      <c r="D284" s="52">
        <v>0</v>
      </c>
      <c r="E284" s="51">
        <v>0</v>
      </c>
      <c r="F284" s="146">
        <v>0</v>
      </c>
      <c r="G284" s="51">
        <v>3000</v>
      </c>
      <c r="H284" s="51"/>
      <c r="I284" s="51"/>
      <c r="J284" s="51"/>
    </row>
    <row r="285" spans="1:10" ht="30" x14ac:dyDescent="0.25">
      <c r="A285" s="46" t="s">
        <v>184</v>
      </c>
      <c r="B285" s="51">
        <v>382851.98</v>
      </c>
      <c r="C285" s="13">
        <v>369800</v>
      </c>
      <c r="D285" s="62">
        <v>410000</v>
      </c>
      <c r="E285" s="13">
        <v>445025</v>
      </c>
      <c r="F285" s="13">
        <v>445025</v>
      </c>
      <c r="G285" s="13">
        <v>445025</v>
      </c>
      <c r="H285" s="13">
        <v>500000</v>
      </c>
      <c r="I285" s="13">
        <v>500000</v>
      </c>
      <c r="J285" s="13">
        <v>500000</v>
      </c>
    </row>
    <row r="286" spans="1:10" x14ac:dyDescent="0.25">
      <c r="A286" s="39" t="s">
        <v>185</v>
      </c>
      <c r="B286" s="40">
        <v>8956.98</v>
      </c>
      <c r="C286" s="40">
        <v>7489.62</v>
      </c>
      <c r="D286" s="108">
        <v>90.4</v>
      </c>
      <c r="E286" s="40">
        <v>10000</v>
      </c>
      <c r="F286" s="40">
        <v>10000</v>
      </c>
      <c r="G286" s="40">
        <v>10000</v>
      </c>
      <c r="H286" s="40">
        <v>7000</v>
      </c>
      <c r="I286" s="40">
        <v>7000</v>
      </c>
      <c r="J286" s="40">
        <v>7000</v>
      </c>
    </row>
    <row r="287" spans="1:10" x14ac:dyDescent="0.25">
      <c r="A287" s="32"/>
      <c r="B287" s="35"/>
      <c r="C287" s="34"/>
      <c r="D287" s="73"/>
      <c r="E287" s="34"/>
      <c r="F287" s="34"/>
      <c r="G287" s="34"/>
      <c r="H287" s="34"/>
      <c r="I287" s="34"/>
      <c r="J287" s="34"/>
    </row>
    <row r="288" spans="1:10" ht="30" x14ac:dyDescent="0.25">
      <c r="A288" s="39" t="s">
        <v>186</v>
      </c>
      <c r="B288" s="40">
        <f t="shared" ref="B288" si="146">SUM(B290:B292)</f>
        <v>21417.07</v>
      </c>
      <c r="C288" s="40">
        <f t="shared" ref="C288:I288" si="147">SUM(C290:C292)</f>
        <v>26335.190000000002</v>
      </c>
      <c r="D288" s="108">
        <f t="shared" si="147"/>
        <v>26062.52</v>
      </c>
      <c r="E288" s="108">
        <f t="shared" si="147"/>
        <v>0</v>
      </c>
      <c r="F288" s="108">
        <f>SUM(F290:F292)</f>
        <v>149.86000000000001</v>
      </c>
      <c r="G288" s="108">
        <f>SUM(G290:G292)</f>
        <v>4060.33</v>
      </c>
      <c r="H288" s="108">
        <f t="shared" si="147"/>
        <v>0</v>
      </c>
      <c r="I288" s="108">
        <f t="shared" si="147"/>
        <v>0</v>
      </c>
      <c r="J288" s="108">
        <f t="shared" ref="J288" si="148">SUM(J290:J292)</f>
        <v>0</v>
      </c>
    </row>
    <row r="289" spans="1:10" x14ac:dyDescent="0.25">
      <c r="A289" s="32"/>
      <c r="B289" s="35"/>
      <c r="C289" s="34"/>
      <c r="D289" s="73"/>
      <c r="E289" s="34"/>
      <c r="F289" s="34"/>
      <c r="G289" s="34"/>
      <c r="H289" s="34"/>
      <c r="I289" s="34"/>
      <c r="J289" s="34"/>
    </row>
    <row r="290" spans="1:10" ht="45" x14ac:dyDescent="0.25">
      <c r="A290" s="46" t="s">
        <v>187</v>
      </c>
      <c r="B290" s="13">
        <v>12029.85</v>
      </c>
      <c r="C290" s="78">
        <v>16210.17</v>
      </c>
      <c r="D290" s="62">
        <v>17065.55</v>
      </c>
      <c r="E290" s="13">
        <v>0</v>
      </c>
      <c r="F290" s="13">
        <v>0</v>
      </c>
      <c r="G290" s="13">
        <v>2695.88</v>
      </c>
      <c r="H290" s="13">
        <v>0</v>
      </c>
      <c r="I290" s="13">
        <v>0</v>
      </c>
      <c r="J290" s="13">
        <v>0</v>
      </c>
    </row>
    <row r="291" spans="1:10" ht="60" x14ac:dyDescent="0.25">
      <c r="A291" s="46" t="s">
        <v>188</v>
      </c>
      <c r="B291" s="51">
        <v>3840.06</v>
      </c>
      <c r="C291" s="51">
        <v>5125.9799999999996</v>
      </c>
      <c r="D291" s="52">
        <v>5128.8500000000004</v>
      </c>
      <c r="E291" s="51">
        <v>0</v>
      </c>
      <c r="F291" s="51">
        <v>0</v>
      </c>
      <c r="G291" s="51">
        <v>792.49</v>
      </c>
      <c r="H291" s="51">
        <v>0</v>
      </c>
      <c r="I291" s="51">
        <v>0</v>
      </c>
      <c r="J291" s="51">
        <v>0</v>
      </c>
    </row>
    <row r="292" spans="1:10" ht="45" x14ac:dyDescent="0.25">
      <c r="A292" s="46" t="s">
        <v>189</v>
      </c>
      <c r="B292" s="13">
        <f>SUM(B293:B295)</f>
        <v>5547.16</v>
      </c>
      <c r="C292" s="13">
        <f t="shared" ref="C292:D292" si="149">SUM(C293:C295)</f>
        <v>4999.04</v>
      </c>
      <c r="D292" s="62">
        <f t="shared" si="149"/>
        <v>3868.12</v>
      </c>
      <c r="E292" s="62">
        <v>0</v>
      </c>
      <c r="F292" s="62">
        <f>F293+F294+F295</f>
        <v>149.86000000000001</v>
      </c>
      <c r="G292" s="62">
        <v>571.96</v>
      </c>
      <c r="H292" s="62">
        <v>0</v>
      </c>
      <c r="I292" s="62">
        <v>0</v>
      </c>
      <c r="J292" s="62">
        <v>0</v>
      </c>
    </row>
    <row r="293" spans="1:10" x14ac:dyDescent="0.25">
      <c r="A293" s="48" t="s">
        <v>190</v>
      </c>
      <c r="B293" s="47"/>
      <c r="C293" s="12">
        <v>0</v>
      </c>
      <c r="D293" s="89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</row>
    <row r="294" spans="1:10" x14ac:dyDescent="0.25">
      <c r="A294" s="48" t="s">
        <v>191</v>
      </c>
      <c r="B294" s="12">
        <v>4135.2</v>
      </c>
      <c r="C294" s="12">
        <v>4581.54</v>
      </c>
      <c r="D294" s="89">
        <v>2946.85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</row>
    <row r="295" spans="1:10" x14ac:dyDescent="0.25">
      <c r="A295" s="48" t="s">
        <v>101</v>
      </c>
      <c r="B295" s="12">
        <v>1411.96</v>
      </c>
      <c r="C295" s="72">
        <v>417.5</v>
      </c>
      <c r="D295" s="89">
        <v>921.27</v>
      </c>
      <c r="E295" s="12">
        <v>0</v>
      </c>
      <c r="F295" s="89">
        <v>149.86000000000001</v>
      </c>
      <c r="G295" s="89">
        <v>149.86000000000001</v>
      </c>
      <c r="H295" s="12">
        <v>0</v>
      </c>
      <c r="I295" s="12">
        <v>0</v>
      </c>
      <c r="J295" s="12">
        <v>0</v>
      </c>
    </row>
    <row r="296" spans="1:10" x14ac:dyDescent="0.25">
      <c r="A296" s="48"/>
      <c r="B296" s="92"/>
      <c r="C296" s="12"/>
      <c r="D296" s="89"/>
      <c r="E296" s="12"/>
      <c r="F296" s="12"/>
      <c r="G296" s="12"/>
      <c r="H296" s="12"/>
      <c r="I296" s="12"/>
      <c r="J296" s="12"/>
    </row>
    <row r="297" spans="1:10" x14ac:dyDescent="0.25">
      <c r="A297" s="69" t="s">
        <v>192</v>
      </c>
      <c r="B297" s="60">
        <f>SUM(B299,B300)+B298+B301</f>
        <v>1789.9199999999998</v>
      </c>
      <c r="C297" s="60">
        <f t="shared" ref="C297:J297" si="150">SUM(C299,C300)+C298+C301</f>
        <v>2280.23</v>
      </c>
      <c r="D297" s="60">
        <f t="shared" si="150"/>
        <v>1036.31</v>
      </c>
      <c r="E297" s="60">
        <f t="shared" si="150"/>
        <v>2000</v>
      </c>
      <c r="F297" s="84">
        <f t="shared" si="150"/>
        <v>9876.6</v>
      </c>
      <c r="G297" s="84">
        <f t="shared" si="150"/>
        <v>10176.6</v>
      </c>
      <c r="H297" s="60">
        <f t="shared" si="150"/>
        <v>2000</v>
      </c>
      <c r="I297" s="60">
        <f t="shared" si="150"/>
        <v>2000</v>
      </c>
      <c r="J297" s="60">
        <f t="shared" si="150"/>
        <v>2000</v>
      </c>
    </row>
    <row r="298" spans="1:10" x14ac:dyDescent="0.25">
      <c r="A298" s="46" t="s">
        <v>193</v>
      </c>
      <c r="B298" s="51">
        <v>1525.6</v>
      </c>
      <c r="C298" s="51">
        <v>2222.0500000000002</v>
      </c>
      <c r="D298" s="52">
        <v>1036.31</v>
      </c>
      <c r="E298" s="51">
        <v>2000</v>
      </c>
      <c r="F298" s="51">
        <v>2000</v>
      </c>
      <c r="G298" s="51">
        <v>1500</v>
      </c>
      <c r="H298" s="51">
        <v>2000</v>
      </c>
      <c r="I298" s="51">
        <v>2000</v>
      </c>
      <c r="J298" s="51">
        <v>2000</v>
      </c>
    </row>
    <row r="299" spans="1:10" x14ac:dyDescent="0.25">
      <c r="A299" s="50" t="s">
        <v>194</v>
      </c>
      <c r="B299" s="51">
        <v>193.28</v>
      </c>
      <c r="C299" s="51">
        <v>58.18</v>
      </c>
      <c r="D299" s="52">
        <v>0</v>
      </c>
      <c r="E299" s="51">
        <v>0</v>
      </c>
      <c r="F299" s="51">
        <v>0</v>
      </c>
      <c r="G299" s="51">
        <v>800</v>
      </c>
      <c r="H299" s="51">
        <v>0</v>
      </c>
      <c r="I299" s="51">
        <v>0</v>
      </c>
      <c r="J299" s="51">
        <v>0</v>
      </c>
    </row>
    <row r="300" spans="1:10" ht="30" x14ac:dyDescent="0.25">
      <c r="A300" s="50" t="s">
        <v>195</v>
      </c>
      <c r="B300" s="12">
        <v>71.040000000000006</v>
      </c>
      <c r="C300" s="13">
        <v>0</v>
      </c>
      <c r="D300" s="62">
        <v>0</v>
      </c>
      <c r="E300" s="13">
        <v>0</v>
      </c>
      <c r="F300" s="13">
        <f>F301</f>
        <v>3938.3</v>
      </c>
      <c r="G300" s="13">
        <f>G301</f>
        <v>3938.3</v>
      </c>
      <c r="H300" s="13">
        <v>0</v>
      </c>
      <c r="I300" s="13">
        <v>0</v>
      </c>
      <c r="J300" s="13">
        <v>0</v>
      </c>
    </row>
    <row r="301" spans="1:10" x14ac:dyDescent="0.25">
      <c r="A301" s="32" t="s">
        <v>283</v>
      </c>
      <c r="B301" s="35"/>
      <c r="C301" s="34"/>
      <c r="D301" s="73"/>
      <c r="E301" s="34"/>
      <c r="F301" s="62">
        <v>3938.3</v>
      </c>
      <c r="G301" s="62">
        <v>3938.3</v>
      </c>
      <c r="H301" s="34"/>
      <c r="I301" s="34"/>
      <c r="J301" s="34"/>
    </row>
    <row r="302" spans="1:10" x14ac:dyDescent="0.25">
      <c r="A302" s="32"/>
      <c r="B302" s="35"/>
      <c r="C302" s="34"/>
      <c r="D302" s="73"/>
      <c r="E302" s="34"/>
      <c r="F302" s="34"/>
      <c r="G302" s="34"/>
      <c r="H302" s="34"/>
      <c r="I302" s="34"/>
      <c r="J302" s="34"/>
    </row>
    <row r="303" spans="1:10" x14ac:dyDescent="0.25">
      <c r="A303" s="56" t="s">
        <v>8</v>
      </c>
      <c r="B303" s="60">
        <f>SUM(B308:B342)+B304+B305+B306+B307</f>
        <v>550364.87000000011</v>
      </c>
      <c r="C303" s="60">
        <f>SUM(C304:C342)</f>
        <v>94365.680000000008</v>
      </c>
      <c r="D303" s="84">
        <f t="shared" ref="D303:I303" si="151">SUM(D304:D342)</f>
        <v>409367.27999999997</v>
      </c>
      <c r="E303" s="84">
        <f t="shared" si="151"/>
        <v>175107.16999999998</v>
      </c>
      <c r="F303" s="84">
        <f>SUM(F304:F342)</f>
        <v>854477.17</v>
      </c>
      <c r="G303" s="84">
        <f>SUM(G304:G342)</f>
        <v>378877.17</v>
      </c>
      <c r="H303" s="84">
        <f t="shared" si="151"/>
        <v>583277.02</v>
      </c>
      <c r="I303" s="84">
        <f t="shared" si="151"/>
        <v>0</v>
      </c>
      <c r="J303" s="84">
        <f t="shared" ref="J303" si="152">SUM(J304:J342)</f>
        <v>0</v>
      </c>
    </row>
    <row r="304" spans="1:10" ht="30" x14ac:dyDescent="0.25">
      <c r="A304" s="32" t="s">
        <v>196</v>
      </c>
      <c r="B304" s="58">
        <v>0</v>
      </c>
      <c r="C304" s="47">
        <v>0</v>
      </c>
      <c r="D304" s="73">
        <v>0</v>
      </c>
      <c r="E304" s="34">
        <v>0</v>
      </c>
      <c r="F304" s="34">
        <v>0</v>
      </c>
      <c r="G304" s="34">
        <v>0</v>
      </c>
      <c r="H304" s="34">
        <v>0</v>
      </c>
      <c r="I304" s="34">
        <v>0</v>
      </c>
      <c r="J304" s="34">
        <v>0</v>
      </c>
    </row>
    <row r="305" spans="1:10" x14ac:dyDescent="0.25">
      <c r="A305" s="32" t="s">
        <v>197</v>
      </c>
      <c r="B305" s="93">
        <v>0</v>
      </c>
      <c r="C305" s="49">
        <v>0</v>
      </c>
      <c r="D305" s="73">
        <v>0</v>
      </c>
      <c r="E305" s="34">
        <v>0</v>
      </c>
      <c r="F305" s="34">
        <v>0</v>
      </c>
      <c r="G305" s="34">
        <v>0</v>
      </c>
      <c r="H305" s="34">
        <v>0</v>
      </c>
      <c r="I305" s="34">
        <v>0</v>
      </c>
      <c r="J305" s="34">
        <v>0</v>
      </c>
    </row>
    <row r="306" spans="1:10" x14ac:dyDescent="0.25">
      <c r="A306" s="32" t="s">
        <v>198</v>
      </c>
      <c r="B306" s="93">
        <v>0</v>
      </c>
      <c r="C306" s="49">
        <v>0</v>
      </c>
      <c r="D306" s="73">
        <v>0</v>
      </c>
      <c r="E306" s="34">
        <v>0</v>
      </c>
      <c r="F306" s="34">
        <v>0</v>
      </c>
      <c r="G306" s="34">
        <v>0</v>
      </c>
      <c r="H306" s="34">
        <v>0</v>
      </c>
      <c r="I306" s="34">
        <v>0</v>
      </c>
      <c r="J306" s="34">
        <v>0</v>
      </c>
    </row>
    <row r="307" spans="1:10" x14ac:dyDescent="0.25">
      <c r="A307" s="86" t="s">
        <v>199</v>
      </c>
      <c r="B307" s="93">
        <v>0</v>
      </c>
      <c r="C307" s="77">
        <v>30000</v>
      </c>
      <c r="D307" s="73">
        <v>0</v>
      </c>
      <c r="E307" s="34">
        <v>0</v>
      </c>
      <c r="F307" s="73">
        <v>35000</v>
      </c>
      <c r="G307" s="73">
        <v>35000</v>
      </c>
      <c r="H307" s="34">
        <v>0</v>
      </c>
      <c r="I307" s="34">
        <v>0</v>
      </c>
      <c r="J307" s="34">
        <v>0</v>
      </c>
    </row>
    <row r="308" spans="1:10" x14ac:dyDescent="0.25">
      <c r="A308" s="32" t="s">
        <v>200</v>
      </c>
      <c r="B308" s="35">
        <v>0</v>
      </c>
      <c r="C308" s="77">
        <v>0</v>
      </c>
      <c r="D308" s="73">
        <v>0</v>
      </c>
      <c r="E308" s="34">
        <v>0</v>
      </c>
      <c r="F308" s="34">
        <v>0</v>
      </c>
      <c r="G308" s="34">
        <v>0</v>
      </c>
      <c r="H308" s="34">
        <v>0</v>
      </c>
      <c r="I308" s="34">
        <v>0</v>
      </c>
      <c r="J308" s="34">
        <v>0</v>
      </c>
    </row>
    <row r="309" spans="1:10" x14ac:dyDescent="0.25">
      <c r="A309" s="32" t="s">
        <v>201</v>
      </c>
      <c r="B309" s="34">
        <v>177983.53</v>
      </c>
      <c r="C309" s="77">
        <v>0</v>
      </c>
      <c r="D309" s="73">
        <v>0</v>
      </c>
      <c r="E309" s="34">
        <v>0</v>
      </c>
      <c r="F309" s="34">
        <v>0</v>
      </c>
      <c r="G309" s="34">
        <v>0</v>
      </c>
      <c r="H309" s="34">
        <v>0</v>
      </c>
      <c r="I309" s="34">
        <v>0</v>
      </c>
      <c r="J309" s="34">
        <v>0</v>
      </c>
    </row>
    <row r="310" spans="1:10" ht="30" x14ac:dyDescent="0.25">
      <c r="A310" s="32" t="s">
        <v>202</v>
      </c>
      <c r="B310" s="34">
        <v>0</v>
      </c>
      <c r="C310" s="77">
        <v>0</v>
      </c>
      <c r="D310" s="73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</row>
    <row r="311" spans="1:10" ht="30" x14ac:dyDescent="0.25">
      <c r="A311" s="32" t="s">
        <v>203</v>
      </c>
      <c r="B311" s="34">
        <v>0</v>
      </c>
      <c r="C311" s="12">
        <v>30032.15</v>
      </c>
      <c r="D311" s="73">
        <v>257065.95</v>
      </c>
      <c r="E311" s="34">
        <v>0</v>
      </c>
      <c r="F311" s="34">
        <v>0</v>
      </c>
      <c r="G311" s="34">
        <v>0</v>
      </c>
      <c r="H311" s="34">
        <v>0</v>
      </c>
      <c r="I311" s="34">
        <v>0</v>
      </c>
      <c r="J311" s="34">
        <v>0</v>
      </c>
    </row>
    <row r="312" spans="1:10" ht="30" x14ac:dyDescent="0.25">
      <c r="A312" s="32" t="s">
        <v>273</v>
      </c>
      <c r="B312" s="34"/>
      <c r="C312" s="12"/>
      <c r="D312" s="73">
        <v>64614</v>
      </c>
      <c r="E312" s="34"/>
      <c r="F312" s="34"/>
      <c r="G312" s="34"/>
      <c r="H312" s="34"/>
      <c r="I312" s="34"/>
      <c r="J312" s="34"/>
    </row>
    <row r="313" spans="1:10" x14ac:dyDescent="0.25">
      <c r="A313" s="32" t="s">
        <v>204</v>
      </c>
      <c r="B313" s="34">
        <v>150</v>
      </c>
      <c r="C313" s="12">
        <v>0</v>
      </c>
      <c r="D313" s="73">
        <v>0</v>
      </c>
      <c r="E313" s="34">
        <v>0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</row>
    <row r="314" spans="1:10" x14ac:dyDescent="0.25">
      <c r="A314" s="32" t="s">
        <v>205</v>
      </c>
      <c r="B314" s="34">
        <v>0</v>
      </c>
      <c r="C314" s="13">
        <v>0</v>
      </c>
      <c r="D314" s="73">
        <v>0</v>
      </c>
      <c r="E314" s="34">
        <v>45964.06</v>
      </c>
      <c r="F314" s="73">
        <v>55964.06</v>
      </c>
      <c r="G314" s="73">
        <v>55964.06</v>
      </c>
      <c r="H314" s="34">
        <v>55965.04</v>
      </c>
      <c r="I314" s="34">
        <v>0</v>
      </c>
      <c r="J314" s="34">
        <v>0</v>
      </c>
    </row>
    <row r="315" spans="1:10" x14ac:dyDescent="0.25">
      <c r="A315" s="32" t="s">
        <v>206</v>
      </c>
      <c r="B315" s="34"/>
      <c r="C315" s="47">
        <v>2617.08</v>
      </c>
      <c r="D315" s="73">
        <v>0</v>
      </c>
      <c r="E315" s="34">
        <v>0</v>
      </c>
      <c r="F315" s="73">
        <v>0</v>
      </c>
      <c r="G315" s="73">
        <v>0</v>
      </c>
      <c r="H315" s="34">
        <v>0</v>
      </c>
      <c r="I315" s="34">
        <v>0</v>
      </c>
      <c r="J315" s="34">
        <v>0</v>
      </c>
    </row>
    <row r="316" spans="1:10" x14ac:dyDescent="0.25">
      <c r="A316" s="32" t="s">
        <v>207</v>
      </c>
      <c r="B316" s="34"/>
      <c r="C316" s="49">
        <v>5140</v>
      </c>
      <c r="D316" s="73">
        <v>0</v>
      </c>
      <c r="E316" s="34">
        <v>0</v>
      </c>
      <c r="F316" s="73">
        <v>0</v>
      </c>
      <c r="G316" s="73">
        <v>0</v>
      </c>
      <c r="H316" s="34">
        <v>0</v>
      </c>
      <c r="I316" s="34">
        <v>0</v>
      </c>
      <c r="J316" s="34">
        <v>0</v>
      </c>
    </row>
    <row r="317" spans="1:10" x14ac:dyDescent="0.25">
      <c r="A317" s="32" t="s">
        <v>249</v>
      </c>
      <c r="B317" s="34"/>
      <c r="C317" s="49"/>
      <c r="D317" s="73">
        <v>0</v>
      </c>
      <c r="E317" s="34">
        <v>0</v>
      </c>
      <c r="F317" s="73">
        <v>475600</v>
      </c>
      <c r="G317" s="73">
        <v>0</v>
      </c>
      <c r="H317" s="34">
        <v>475600</v>
      </c>
      <c r="I317" s="34">
        <v>0</v>
      </c>
      <c r="J317" s="34">
        <v>0</v>
      </c>
    </row>
    <row r="318" spans="1:10" x14ac:dyDescent="0.25">
      <c r="A318" s="32" t="s">
        <v>250</v>
      </c>
      <c r="B318" s="34"/>
      <c r="C318" s="49"/>
      <c r="D318" s="73">
        <v>38736.99</v>
      </c>
      <c r="E318" s="34">
        <v>0</v>
      </c>
      <c r="F318" s="73">
        <v>0</v>
      </c>
      <c r="G318" s="73">
        <v>0</v>
      </c>
      <c r="H318" s="34">
        <v>0</v>
      </c>
      <c r="I318" s="34">
        <v>0</v>
      </c>
      <c r="J318" s="34">
        <v>0</v>
      </c>
    </row>
    <row r="319" spans="1:10" x14ac:dyDescent="0.25">
      <c r="A319" s="32" t="s">
        <v>251</v>
      </c>
      <c r="B319" s="34"/>
      <c r="C319" s="49"/>
      <c r="D319" s="73">
        <v>5529</v>
      </c>
      <c r="E319" s="34">
        <v>0</v>
      </c>
      <c r="F319" s="73">
        <v>15000</v>
      </c>
      <c r="G319" s="73">
        <v>15000</v>
      </c>
      <c r="H319" s="34">
        <v>0</v>
      </c>
      <c r="I319" s="34">
        <v>0</v>
      </c>
      <c r="J319" s="34">
        <v>0</v>
      </c>
    </row>
    <row r="320" spans="1:10" ht="30" x14ac:dyDescent="0.25">
      <c r="A320" s="32" t="s">
        <v>284</v>
      </c>
      <c r="B320" s="34">
        <v>0</v>
      </c>
      <c r="C320" s="12">
        <v>0</v>
      </c>
      <c r="D320" s="73">
        <v>0</v>
      </c>
      <c r="E320" s="34">
        <v>0</v>
      </c>
      <c r="F320" s="73">
        <v>5000</v>
      </c>
      <c r="G320" s="73">
        <v>5000</v>
      </c>
      <c r="H320" s="34">
        <v>0</v>
      </c>
      <c r="I320" s="34">
        <v>0</v>
      </c>
      <c r="J320" s="34">
        <v>0</v>
      </c>
    </row>
    <row r="321" spans="1:10" ht="30" x14ac:dyDescent="0.25">
      <c r="A321" s="32" t="s">
        <v>208</v>
      </c>
      <c r="B321" s="34">
        <v>140454</v>
      </c>
      <c r="C321" s="12">
        <v>0</v>
      </c>
      <c r="D321" s="73">
        <v>0</v>
      </c>
      <c r="E321" s="34">
        <v>0</v>
      </c>
      <c r="F321" s="73">
        <v>33500</v>
      </c>
      <c r="G321" s="73">
        <v>33500</v>
      </c>
      <c r="H321" s="34">
        <v>0</v>
      </c>
      <c r="I321" s="34">
        <v>0</v>
      </c>
      <c r="J321" s="34">
        <v>0</v>
      </c>
    </row>
    <row r="322" spans="1:10" x14ac:dyDescent="0.25">
      <c r="A322" s="32" t="s">
        <v>285</v>
      </c>
      <c r="B322" s="34"/>
      <c r="C322" s="12"/>
      <c r="D322" s="73"/>
      <c r="E322" s="34"/>
      <c r="F322" s="73">
        <v>58800</v>
      </c>
      <c r="G322" s="73">
        <v>58800</v>
      </c>
      <c r="H322" s="34"/>
      <c r="I322" s="34"/>
      <c r="J322" s="34"/>
    </row>
    <row r="323" spans="1:10" x14ac:dyDescent="0.25">
      <c r="A323" s="32" t="s">
        <v>209</v>
      </c>
      <c r="B323" s="34">
        <v>0</v>
      </c>
      <c r="C323" s="12">
        <v>0</v>
      </c>
      <c r="D323" s="73">
        <v>0</v>
      </c>
      <c r="E323" s="34">
        <v>0</v>
      </c>
      <c r="F323" s="73">
        <v>0</v>
      </c>
      <c r="G323" s="73">
        <v>0</v>
      </c>
      <c r="H323" s="34">
        <v>0</v>
      </c>
      <c r="I323" s="34">
        <v>0</v>
      </c>
      <c r="J323" s="34">
        <v>0</v>
      </c>
    </row>
    <row r="324" spans="1:10" x14ac:dyDescent="0.25">
      <c r="A324" s="32" t="s">
        <v>252</v>
      </c>
      <c r="B324" s="34">
        <v>2160</v>
      </c>
      <c r="C324" s="49">
        <v>0</v>
      </c>
      <c r="D324" s="73">
        <v>15826.11</v>
      </c>
      <c r="E324" s="34">
        <v>0</v>
      </c>
      <c r="F324" s="73">
        <v>0</v>
      </c>
      <c r="G324" s="73">
        <v>0</v>
      </c>
      <c r="H324" s="34">
        <v>0</v>
      </c>
      <c r="I324" s="34">
        <v>0</v>
      </c>
      <c r="J324" s="34">
        <v>0</v>
      </c>
    </row>
    <row r="325" spans="1:10" ht="30" x14ac:dyDescent="0.25">
      <c r="A325" s="32" t="s">
        <v>226</v>
      </c>
      <c r="B325" s="34">
        <v>900</v>
      </c>
      <c r="C325" s="12">
        <v>0</v>
      </c>
      <c r="D325" s="73">
        <v>0</v>
      </c>
      <c r="E325" s="34">
        <v>0</v>
      </c>
      <c r="F325" s="73">
        <v>0</v>
      </c>
      <c r="G325" s="73">
        <v>0</v>
      </c>
      <c r="H325" s="34">
        <v>0</v>
      </c>
      <c r="I325" s="34">
        <v>0</v>
      </c>
      <c r="J325" s="34">
        <v>0</v>
      </c>
    </row>
    <row r="326" spans="1:10" ht="30" x14ac:dyDescent="0.25">
      <c r="A326" s="32" t="s">
        <v>210</v>
      </c>
      <c r="B326" s="47">
        <v>9030</v>
      </c>
      <c r="C326" s="47">
        <v>18729</v>
      </c>
      <c r="D326" s="89">
        <v>0</v>
      </c>
      <c r="E326" s="12">
        <v>0</v>
      </c>
      <c r="F326" s="89">
        <v>7000</v>
      </c>
      <c r="G326" s="89">
        <v>7000</v>
      </c>
      <c r="H326" s="12">
        <v>0</v>
      </c>
      <c r="I326" s="12">
        <v>0</v>
      </c>
      <c r="J326" s="12">
        <v>0</v>
      </c>
    </row>
    <row r="327" spans="1:10" ht="30" x14ac:dyDescent="0.25">
      <c r="A327" s="32" t="s">
        <v>286</v>
      </c>
      <c r="B327" s="47">
        <v>0</v>
      </c>
      <c r="C327" s="94">
        <v>0</v>
      </c>
      <c r="D327" s="89">
        <v>0</v>
      </c>
      <c r="E327" s="12">
        <v>0</v>
      </c>
      <c r="F327" s="89">
        <v>20000</v>
      </c>
      <c r="G327" s="89">
        <v>20000</v>
      </c>
      <c r="H327" s="12">
        <v>0</v>
      </c>
      <c r="I327" s="12">
        <v>0</v>
      </c>
      <c r="J327" s="12">
        <v>0</v>
      </c>
    </row>
    <row r="328" spans="1:10" ht="30" x14ac:dyDescent="0.25">
      <c r="A328" s="32" t="s">
        <v>211</v>
      </c>
      <c r="B328" s="34">
        <v>0</v>
      </c>
      <c r="C328" s="34">
        <v>0</v>
      </c>
      <c r="D328" s="73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</row>
    <row r="329" spans="1:10" x14ac:dyDescent="0.25">
      <c r="A329" s="32" t="s">
        <v>287</v>
      </c>
      <c r="B329" s="34"/>
      <c r="C329" s="34"/>
      <c r="D329" s="73">
        <v>13205.23</v>
      </c>
      <c r="E329" s="34">
        <v>0</v>
      </c>
      <c r="F329" s="34">
        <v>0</v>
      </c>
      <c r="G329" s="34">
        <v>0</v>
      </c>
      <c r="H329" s="34">
        <v>0</v>
      </c>
      <c r="I329" s="34">
        <v>0</v>
      </c>
      <c r="J329" s="34">
        <v>0</v>
      </c>
    </row>
    <row r="330" spans="1:10" x14ac:dyDescent="0.25">
      <c r="A330" s="32" t="s">
        <v>253</v>
      </c>
      <c r="B330" s="34"/>
      <c r="C330" s="34"/>
      <c r="D330" s="73">
        <v>10790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</row>
    <row r="331" spans="1:10" ht="30" x14ac:dyDescent="0.25">
      <c r="A331" s="32" t="s">
        <v>212</v>
      </c>
      <c r="B331" s="34">
        <v>3334</v>
      </c>
      <c r="C331" s="34">
        <v>0</v>
      </c>
      <c r="D331" s="73">
        <v>0</v>
      </c>
      <c r="E331" s="34">
        <v>0</v>
      </c>
      <c r="F331" s="34">
        <v>0</v>
      </c>
      <c r="G331" s="34">
        <v>0</v>
      </c>
      <c r="H331" s="34">
        <v>0</v>
      </c>
      <c r="I331" s="34">
        <v>0</v>
      </c>
      <c r="J331" s="34">
        <v>0</v>
      </c>
    </row>
    <row r="332" spans="1:10" x14ac:dyDescent="0.25">
      <c r="A332" s="32" t="s">
        <v>213</v>
      </c>
      <c r="B332" s="34">
        <v>0</v>
      </c>
      <c r="C332" s="34">
        <v>0</v>
      </c>
      <c r="D332" s="73">
        <v>0</v>
      </c>
      <c r="E332" s="34">
        <v>0</v>
      </c>
      <c r="F332" s="34">
        <v>0</v>
      </c>
      <c r="G332" s="34">
        <v>0</v>
      </c>
      <c r="H332" s="34">
        <v>0</v>
      </c>
      <c r="I332" s="34">
        <v>0</v>
      </c>
      <c r="J332" s="34">
        <v>0</v>
      </c>
    </row>
    <row r="333" spans="1:10" x14ac:dyDescent="0.25">
      <c r="A333" s="32" t="s">
        <v>254</v>
      </c>
      <c r="B333" s="33"/>
      <c r="C333" s="34"/>
      <c r="D333" s="132">
        <v>3600</v>
      </c>
      <c r="E333" s="34">
        <v>0</v>
      </c>
      <c r="F333" s="34">
        <v>0</v>
      </c>
      <c r="G333" s="34">
        <v>0</v>
      </c>
      <c r="H333" s="34">
        <v>0</v>
      </c>
      <c r="I333" s="34">
        <v>0</v>
      </c>
      <c r="J333" s="34">
        <v>0</v>
      </c>
    </row>
    <row r="334" spans="1:10" x14ac:dyDescent="0.25">
      <c r="A334" s="32" t="s">
        <v>255</v>
      </c>
      <c r="B334" s="33"/>
      <c r="C334" s="34"/>
      <c r="D334" s="132">
        <v>0</v>
      </c>
      <c r="E334" s="34">
        <v>0</v>
      </c>
      <c r="F334" s="34">
        <v>0</v>
      </c>
      <c r="G334" s="34">
        <v>0</v>
      </c>
      <c r="H334" s="34">
        <v>0</v>
      </c>
      <c r="I334" s="34">
        <v>0</v>
      </c>
      <c r="J334" s="34">
        <v>0</v>
      </c>
    </row>
    <row r="335" spans="1:10" x14ac:dyDescent="0.25">
      <c r="A335" s="32" t="s">
        <v>288</v>
      </c>
      <c r="B335" s="33"/>
      <c r="C335" s="34"/>
      <c r="D335" s="132"/>
      <c r="E335" s="34"/>
      <c r="F335" s="73">
        <v>5670</v>
      </c>
      <c r="G335" s="73">
        <v>5670</v>
      </c>
      <c r="H335" s="34"/>
      <c r="I335" s="34"/>
      <c r="J335" s="34"/>
    </row>
    <row r="336" spans="1:10" x14ac:dyDescent="0.25">
      <c r="A336" s="32" t="s">
        <v>256</v>
      </c>
      <c r="B336" s="33"/>
      <c r="C336" s="34"/>
      <c r="D336" s="132">
        <v>0</v>
      </c>
      <c r="E336" s="34">
        <v>0</v>
      </c>
      <c r="F336" s="73">
        <v>0</v>
      </c>
      <c r="G336" s="73">
        <v>0</v>
      </c>
      <c r="H336" s="34">
        <v>51711.98</v>
      </c>
      <c r="I336" s="34">
        <v>0</v>
      </c>
      <c r="J336" s="34">
        <v>0</v>
      </c>
    </row>
    <row r="337" spans="1:10" ht="30" x14ac:dyDescent="0.25">
      <c r="A337" s="32" t="s">
        <v>214</v>
      </c>
      <c r="B337" s="33">
        <v>0</v>
      </c>
      <c r="C337" s="34">
        <v>0</v>
      </c>
      <c r="D337" s="132">
        <v>0</v>
      </c>
      <c r="E337" s="34">
        <v>0</v>
      </c>
      <c r="F337" s="73">
        <v>0</v>
      </c>
      <c r="G337" s="73">
        <v>0</v>
      </c>
      <c r="H337" s="34">
        <v>0</v>
      </c>
      <c r="I337" s="34">
        <v>0</v>
      </c>
      <c r="J337" s="34">
        <v>0</v>
      </c>
    </row>
    <row r="338" spans="1:10" x14ac:dyDescent="0.25">
      <c r="A338" s="32" t="s">
        <v>215</v>
      </c>
      <c r="B338" s="34">
        <v>6080.7</v>
      </c>
      <c r="C338" s="34">
        <v>0</v>
      </c>
      <c r="D338" s="73">
        <v>0</v>
      </c>
      <c r="E338" s="34">
        <v>0</v>
      </c>
      <c r="F338" s="73">
        <v>10000</v>
      </c>
      <c r="G338" s="73">
        <v>10000</v>
      </c>
      <c r="H338" s="34">
        <v>0</v>
      </c>
      <c r="I338" s="34">
        <v>0</v>
      </c>
      <c r="J338" s="34">
        <v>0</v>
      </c>
    </row>
    <row r="339" spans="1:10" x14ac:dyDescent="0.25">
      <c r="A339" s="32" t="s">
        <v>216</v>
      </c>
      <c r="B339" s="33">
        <v>0</v>
      </c>
      <c r="C339" s="34">
        <v>0</v>
      </c>
      <c r="D339" s="132">
        <v>0</v>
      </c>
      <c r="E339" s="34">
        <v>0</v>
      </c>
      <c r="F339" s="73">
        <v>0</v>
      </c>
      <c r="G339" s="73">
        <v>0</v>
      </c>
      <c r="H339" s="34">
        <v>0</v>
      </c>
      <c r="I339" s="34">
        <v>0</v>
      </c>
      <c r="J339" s="34">
        <v>0</v>
      </c>
    </row>
    <row r="340" spans="1:10" x14ac:dyDescent="0.25">
      <c r="A340" s="32" t="s">
        <v>217</v>
      </c>
      <c r="B340" s="33">
        <v>210272.64000000001</v>
      </c>
      <c r="C340" s="59">
        <v>7847.45</v>
      </c>
      <c r="D340" s="132">
        <v>0</v>
      </c>
      <c r="E340" s="34">
        <v>0</v>
      </c>
      <c r="F340" s="73">
        <v>0</v>
      </c>
      <c r="G340" s="73">
        <v>0</v>
      </c>
      <c r="H340" s="34">
        <v>0</v>
      </c>
      <c r="I340" s="34">
        <v>0</v>
      </c>
      <c r="J340" s="34">
        <v>0</v>
      </c>
    </row>
    <row r="341" spans="1:10" ht="30" x14ac:dyDescent="0.25">
      <c r="A341" s="32" t="s">
        <v>230</v>
      </c>
      <c r="B341" s="33"/>
      <c r="C341" s="59">
        <v>0</v>
      </c>
      <c r="D341" s="132">
        <v>0</v>
      </c>
      <c r="E341" s="34">
        <v>129143.11</v>
      </c>
      <c r="F341" s="73">
        <v>129143.11</v>
      </c>
      <c r="G341" s="73">
        <v>129143.11</v>
      </c>
      <c r="H341" s="34">
        <v>0</v>
      </c>
      <c r="I341" s="34">
        <v>0</v>
      </c>
      <c r="J341" s="34">
        <v>0</v>
      </c>
    </row>
    <row r="342" spans="1:10" x14ac:dyDescent="0.25">
      <c r="A342" s="32" t="s">
        <v>218</v>
      </c>
      <c r="B342" s="33">
        <v>0</v>
      </c>
      <c r="C342" s="34">
        <v>0</v>
      </c>
      <c r="D342" s="132">
        <v>0</v>
      </c>
      <c r="E342" s="34">
        <v>0</v>
      </c>
      <c r="F342" s="73">
        <v>3800</v>
      </c>
      <c r="G342" s="73">
        <v>3800</v>
      </c>
      <c r="H342" s="34">
        <v>0</v>
      </c>
      <c r="I342" s="34">
        <v>0</v>
      </c>
      <c r="J342" s="34">
        <v>0</v>
      </c>
    </row>
    <row r="343" spans="1:10" x14ac:dyDescent="0.25">
      <c r="A343" s="86"/>
      <c r="B343" s="35"/>
      <c r="C343" s="34"/>
      <c r="D343" s="133"/>
      <c r="E343" s="34"/>
      <c r="F343" s="34"/>
      <c r="G343" s="34"/>
      <c r="H343" s="34"/>
      <c r="I343" s="34"/>
      <c r="J343" s="34"/>
    </row>
    <row r="344" spans="1:10" x14ac:dyDescent="0.25">
      <c r="A344" s="56" t="s">
        <v>10</v>
      </c>
      <c r="B344" s="60">
        <f>SUM(B345:B351)</f>
        <v>202157.79</v>
      </c>
      <c r="C344" s="60">
        <f t="shared" ref="C344:I344" si="153">SUM(C345:C351)</f>
        <v>104561.88</v>
      </c>
      <c r="D344" s="84">
        <f t="shared" si="153"/>
        <v>197955</v>
      </c>
      <c r="E344" s="60">
        <f t="shared" si="153"/>
        <v>55220</v>
      </c>
      <c r="F344" s="60">
        <f t="shared" ref="F344:G344" si="154">SUM(F345:F351)</f>
        <v>55220</v>
      </c>
      <c r="G344" s="60">
        <f t="shared" si="154"/>
        <v>55220</v>
      </c>
      <c r="H344" s="60">
        <f t="shared" si="153"/>
        <v>55220</v>
      </c>
      <c r="I344" s="60">
        <f t="shared" si="153"/>
        <v>55220</v>
      </c>
      <c r="J344" s="60">
        <f t="shared" ref="J344" si="155">SUM(J345:J351)</f>
        <v>55220</v>
      </c>
    </row>
    <row r="345" spans="1:10" ht="30" x14ac:dyDescent="0.25">
      <c r="A345" s="95" t="s">
        <v>262</v>
      </c>
      <c r="B345" s="34">
        <v>0</v>
      </c>
      <c r="C345" s="34">
        <v>0</v>
      </c>
      <c r="D345" s="73">
        <v>0</v>
      </c>
      <c r="E345" s="34">
        <v>0</v>
      </c>
      <c r="F345" s="34">
        <v>0</v>
      </c>
      <c r="G345" s="34">
        <v>0</v>
      </c>
      <c r="H345" s="34">
        <v>0</v>
      </c>
      <c r="I345" s="34">
        <v>0</v>
      </c>
      <c r="J345" s="34">
        <v>0</v>
      </c>
    </row>
    <row r="346" spans="1:10" ht="30" x14ac:dyDescent="0.25">
      <c r="A346" s="95" t="s">
        <v>219</v>
      </c>
      <c r="B346" s="33">
        <v>19800</v>
      </c>
      <c r="C346" s="34">
        <v>19800</v>
      </c>
      <c r="D346" s="132">
        <v>182755</v>
      </c>
      <c r="E346" s="34">
        <v>40020</v>
      </c>
      <c r="F346" s="34">
        <v>40020</v>
      </c>
      <c r="G346" s="34">
        <v>40020</v>
      </c>
      <c r="H346" s="34">
        <v>40020</v>
      </c>
      <c r="I346" s="34">
        <v>40020</v>
      </c>
      <c r="J346" s="34">
        <v>40020</v>
      </c>
    </row>
    <row r="347" spans="1:10" ht="30" x14ac:dyDescent="0.25">
      <c r="A347" s="95" t="s">
        <v>237</v>
      </c>
      <c r="B347" s="33">
        <v>0</v>
      </c>
      <c r="C347" s="34">
        <v>3600</v>
      </c>
      <c r="D347" s="132">
        <v>7200</v>
      </c>
      <c r="E347" s="34">
        <v>7200</v>
      </c>
      <c r="F347" s="34">
        <v>7200</v>
      </c>
      <c r="G347" s="34">
        <v>7200</v>
      </c>
      <c r="H347" s="34">
        <v>7200</v>
      </c>
      <c r="I347" s="34">
        <v>7200</v>
      </c>
      <c r="J347" s="34">
        <v>7200</v>
      </c>
    </row>
    <row r="348" spans="1:10" ht="30" x14ac:dyDescent="0.25">
      <c r="A348" s="95" t="s">
        <v>263</v>
      </c>
      <c r="B348" s="33">
        <v>158357.79</v>
      </c>
      <c r="C348" s="34">
        <v>0</v>
      </c>
      <c r="D348" s="132">
        <v>0</v>
      </c>
      <c r="E348" s="34">
        <v>0</v>
      </c>
      <c r="F348" s="34">
        <v>0</v>
      </c>
      <c r="G348" s="34">
        <v>0</v>
      </c>
      <c r="H348" s="34">
        <v>0</v>
      </c>
      <c r="I348" s="34">
        <v>0</v>
      </c>
      <c r="J348" s="34">
        <v>0</v>
      </c>
    </row>
    <row r="349" spans="1:10" x14ac:dyDescent="0.25">
      <c r="A349" s="95" t="s">
        <v>220</v>
      </c>
      <c r="B349" s="34">
        <v>7000</v>
      </c>
      <c r="C349" s="34">
        <v>0</v>
      </c>
      <c r="D349" s="73">
        <v>0</v>
      </c>
      <c r="E349" s="34">
        <v>0</v>
      </c>
      <c r="F349" s="34">
        <v>0</v>
      </c>
      <c r="G349" s="34">
        <v>0</v>
      </c>
      <c r="H349" s="34">
        <v>0</v>
      </c>
      <c r="I349" s="34">
        <v>0</v>
      </c>
      <c r="J349" s="34">
        <v>0</v>
      </c>
    </row>
    <row r="350" spans="1:10" x14ac:dyDescent="0.25">
      <c r="A350" s="95" t="s">
        <v>221</v>
      </c>
      <c r="B350" s="34"/>
      <c r="C350" s="73">
        <v>0</v>
      </c>
      <c r="D350" s="73">
        <v>8000</v>
      </c>
      <c r="E350" s="34">
        <v>8000</v>
      </c>
      <c r="F350" s="34">
        <v>8000</v>
      </c>
      <c r="G350" s="34">
        <v>8000</v>
      </c>
      <c r="H350" s="34">
        <v>8000</v>
      </c>
      <c r="I350" s="34">
        <v>8000</v>
      </c>
      <c r="J350" s="34">
        <v>8000</v>
      </c>
    </row>
    <row r="351" spans="1:10" x14ac:dyDescent="0.25">
      <c r="A351" s="95" t="s">
        <v>222</v>
      </c>
      <c r="B351" s="34">
        <v>17000</v>
      </c>
      <c r="C351" s="49">
        <v>81161.88</v>
      </c>
      <c r="D351" s="73">
        <v>0</v>
      </c>
      <c r="E351" s="34">
        <v>0</v>
      </c>
      <c r="F351" s="34">
        <v>0</v>
      </c>
      <c r="G351" s="34">
        <v>0</v>
      </c>
      <c r="H351" s="34">
        <v>0</v>
      </c>
      <c r="I351" s="34">
        <v>0</v>
      </c>
      <c r="J351" s="34">
        <v>0</v>
      </c>
    </row>
    <row r="352" spans="1:10" x14ac:dyDescent="0.25">
      <c r="A352" s="63" t="s">
        <v>223</v>
      </c>
      <c r="B352" s="64">
        <f t="shared" ref="B352:J352" si="156">SUM(B117+B303+B344)</f>
        <v>2511560.9900000002</v>
      </c>
      <c r="C352" s="64">
        <f t="shared" si="156"/>
        <v>2179651.4899999998</v>
      </c>
      <c r="D352" s="64">
        <f t="shared" si="156"/>
        <v>2680259.67</v>
      </c>
      <c r="E352" s="64">
        <f t="shared" si="156"/>
        <v>2117165.19</v>
      </c>
      <c r="F352" s="64">
        <f t="shared" si="156"/>
        <v>2918726.0500000003</v>
      </c>
      <c r="G352" s="64">
        <f t="shared" si="156"/>
        <v>2575403.5</v>
      </c>
      <c r="H352" s="64">
        <f t="shared" si="156"/>
        <v>2645449.04</v>
      </c>
      <c r="I352" s="64">
        <f t="shared" si="156"/>
        <v>2021433.02</v>
      </c>
      <c r="J352" s="64">
        <f t="shared" si="156"/>
        <v>2021433.02</v>
      </c>
    </row>
    <row r="353" spans="1:10" x14ac:dyDescent="0.25">
      <c r="A353" s="14"/>
      <c r="B353" s="96"/>
      <c r="C353" s="96"/>
      <c r="D353" s="134"/>
      <c r="E353" s="96"/>
      <c r="F353" s="96"/>
      <c r="G353" s="96"/>
      <c r="H353" s="96"/>
      <c r="I353" s="96"/>
      <c r="J353" s="96"/>
    </row>
    <row r="354" spans="1:10" x14ac:dyDescent="0.25">
      <c r="A354" s="97" t="s">
        <v>11</v>
      </c>
      <c r="B354" s="17">
        <f t="shared" ref="B354:J354" si="157">B113-B352</f>
        <v>77057.85999999987</v>
      </c>
      <c r="C354" s="17">
        <f t="shared" si="157"/>
        <v>99050.930000000168</v>
      </c>
      <c r="D354" s="17">
        <f t="shared" si="157"/>
        <v>1036142.0900000008</v>
      </c>
      <c r="E354" s="17">
        <f t="shared" si="157"/>
        <v>81899.189999999944</v>
      </c>
      <c r="F354" s="17">
        <f t="shared" si="157"/>
        <v>31590.689999999944</v>
      </c>
      <c r="G354" s="17">
        <f t="shared" si="157"/>
        <v>48751</v>
      </c>
      <c r="H354" s="17">
        <f t="shared" si="157"/>
        <v>14621.429999999702</v>
      </c>
      <c r="I354" s="17">
        <f t="shared" si="157"/>
        <v>31532</v>
      </c>
      <c r="J354" s="17">
        <f t="shared" si="157"/>
        <v>31532</v>
      </c>
    </row>
    <row r="357" spans="1:10" x14ac:dyDescent="0.25">
      <c r="A357" t="s">
        <v>307</v>
      </c>
    </row>
  </sheetData>
  <mergeCells count="1">
    <mergeCell ref="A1:H1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16"/>
  <sheetViews>
    <sheetView workbookViewId="0">
      <selection activeCell="G10" sqref="G10"/>
    </sheetView>
  </sheetViews>
  <sheetFormatPr defaultRowHeight="15" x14ac:dyDescent="0.25"/>
  <cols>
    <col min="1" max="1" width="9.140625" customWidth="1"/>
    <col min="2" max="2" width="17.7109375" customWidth="1"/>
    <col min="4" max="4" width="12.5703125" customWidth="1"/>
    <col min="5" max="5" width="13.140625" customWidth="1"/>
  </cols>
  <sheetData>
    <row r="2" spans="2:5" ht="36.75" x14ac:dyDescent="0.25">
      <c r="B2" s="148" t="s">
        <v>298</v>
      </c>
      <c r="C2" s="148" t="s">
        <v>299</v>
      </c>
      <c r="D2" s="149" t="s">
        <v>279</v>
      </c>
      <c r="E2" s="148" t="s">
        <v>300</v>
      </c>
    </row>
    <row r="3" spans="2:5" ht="39.75" customHeight="1" x14ac:dyDescent="0.25">
      <c r="B3" s="150" t="s">
        <v>271</v>
      </c>
      <c r="C3" s="151">
        <v>28500</v>
      </c>
      <c r="D3" s="151">
        <v>20000</v>
      </c>
      <c r="E3" s="152">
        <v>8500</v>
      </c>
    </row>
    <row r="4" spans="2:5" ht="26.25" customHeight="1" x14ac:dyDescent="0.25">
      <c r="B4" s="150" t="s">
        <v>33</v>
      </c>
      <c r="C4" s="151">
        <v>45000</v>
      </c>
      <c r="D4" s="151">
        <v>22000</v>
      </c>
      <c r="E4" s="152">
        <v>20000</v>
      </c>
    </row>
    <row r="5" spans="2:5" ht="24.75" x14ac:dyDescent="0.25">
      <c r="B5" s="150" t="s">
        <v>301</v>
      </c>
      <c r="C5" s="151">
        <v>0</v>
      </c>
      <c r="D5" s="151">
        <v>6540.39</v>
      </c>
      <c r="E5" s="152">
        <v>0</v>
      </c>
    </row>
    <row r="6" spans="2:5" ht="26.25" customHeight="1" x14ac:dyDescent="0.25">
      <c r="B6" s="150" t="s">
        <v>302</v>
      </c>
      <c r="C6" s="151">
        <v>0</v>
      </c>
      <c r="D6" s="151">
        <v>55245.13</v>
      </c>
      <c r="E6" s="152">
        <v>0</v>
      </c>
    </row>
    <row r="7" spans="2:5" ht="23.25" customHeight="1" thickBot="1" x14ac:dyDescent="0.3">
      <c r="B7" s="153" t="s">
        <v>303</v>
      </c>
      <c r="C7" s="154">
        <v>0</v>
      </c>
      <c r="D7" s="154">
        <v>11066.85</v>
      </c>
      <c r="E7" s="155">
        <v>0</v>
      </c>
    </row>
    <row r="8" spans="2:5" x14ac:dyDescent="0.25">
      <c r="B8" s="156" t="s">
        <v>304</v>
      </c>
      <c r="C8" s="157">
        <f>C3+C4+C5+C6+C7</f>
        <v>73500</v>
      </c>
      <c r="D8" s="157">
        <f t="shared" ref="D8:E8" si="0">D3+D4+D5+D6+D7</f>
        <v>114852.37</v>
      </c>
      <c r="E8" s="157">
        <f t="shared" si="0"/>
        <v>28500</v>
      </c>
    </row>
    <row r="9" spans="2:5" x14ac:dyDescent="0.25">
      <c r="B9" s="158"/>
      <c r="C9" s="159"/>
      <c r="D9" s="159"/>
      <c r="E9" s="159"/>
    </row>
    <row r="10" spans="2:5" ht="42.75" customHeight="1" x14ac:dyDescent="0.25">
      <c r="B10" s="160" t="s">
        <v>174</v>
      </c>
      <c r="C10" s="151">
        <v>580000</v>
      </c>
      <c r="D10" s="151">
        <v>589538</v>
      </c>
      <c r="E10" s="152">
        <v>580000</v>
      </c>
    </row>
    <row r="11" spans="2:5" ht="51.75" customHeight="1" x14ac:dyDescent="0.25">
      <c r="B11" s="160" t="s">
        <v>175</v>
      </c>
      <c r="C11" s="151">
        <v>0</v>
      </c>
      <c r="D11" s="151">
        <v>131068.88</v>
      </c>
      <c r="E11" s="152">
        <v>0</v>
      </c>
    </row>
    <row r="12" spans="2:5" ht="30" customHeight="1" x14ac:dyDescent="0.25">
      <c r="B12" s="160" t="s">
        <v>225</v>
      </c>
      <c r="C12" s="151">
        <v>800</v>
      </c>
      <c r="D12" s="151">
        <v>800</v>
      </c>
      <c r="E12" s="152">
        <v>0</v>
      </c>
    </row>
    <row r="13" spans="2:5" ht="54" customHeight="1" x14ac:dyDescent="0.25">
      <c r="B13" s="160" t="s">
        <v>176</v>
      </c>
      <c r="C13" s="161">
        <v>127800</v>
      </c>
      <c r="D13" s="161">
        <v>127800</v>
      </c>
      <c r="E13" s="162">
        <v>135739</v>
      </c>
    </row>
    <row r="14" spans="2:5" ht="49.5" customHeight="1" x14ac:dyDescent="0.25">
      <c r="B14" s="160" t="s">
        <v>177</v>
      </c>
      <c r="C14" s="161">
        <v>28500</v>
      </c>
      <c r="D14" s="161">
        <v>20000</v>
      </c>
      <c r="E14" s="162">
        <v>8500</v>
      </c>
    </row>
    <row r="15" spans="2:5" ht="15.75" thickBot="1" x14ac:dyDescent="0.3">
      <c r="B15" s="163" t="s">
        <v>178</v>
      </c>
      <c r="C15" s="164">
        <v>45000</v>
      </c>
      <c r="D15" s="164">
        <v>22000</v>
      </c>
      <c r="E15" s="165">
        <v>20000</v>
      </c>
    </row>
    <row r="16" spans="2:5" x14ac:dyDescent="0.25">
      <c r="B16" s="166" t="s">
        <v>304</v>
      </c>
      <c r="C16" s="167">
        <f>SUM(C10:C15)</f>
        <v>782100</v>
      </c>
      <c r="D16" s="168">
        <f t="shared" ref="D16:E16" si="1">SUM(D10:D15)</f>
        <v>891206.88</v>
      </c>
      <c r="E16" s="169">
        <f t="shared" si="1"/>
        <v>744239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ZŠ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BALEJOVÁ Martina</dc:creator>
  <cp:lastModifiedBy>BALEJOVÁ Martina</cp:lastModifiedBy>
  <cp:lastPrinted>2019-12-13T16:38:50Z</cp:lastPrinted>
  <dcterms:created xsi:type="dcterms:W3CDTF">2019-11-28T21:13:47Z</dcterms:created>
  <dcterms:modified xsi:type="dcterms:W3CDTF">2021-11-26T21:17:44Z</dcterms:modified>
</cp:coreProperties>
</file>